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xml"/>
  <Override PartName="/xl/charts/chart2.xml" ContentType="application/vnd.openxmlformats-officedocument.drawingml.chart+xml"/>
  <Override PartName="/xl/drawings/drawing6.xml" ContentType="application/vnd.openxmlformats-officedocument.drawing+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johanna.bustos\Documents\Johanna Bustos\2017\Esquema de Publicaciones\6.3 Programas y Proyectos en Ejecución\Plan Operativo Anual por Dependencias\"/>
    </mc:Choice>
  </mc:AlternateContent>
  <bookViews>
    <workbookView xWindow="0" yWindow="0" windowWidth="20400" windowHeight="7755" tabRatio="672" firstSheet="1" activeTab="1"/>
  </bookViews>
  <sheets>
    <sheet name="Validac Área Obj. Estr. Proy." sheetId="8" state="hidden" r:id="rId1"/>
    <sheet name="Marco General" sheetId="4" r:id="rId2"/>
    <sheet name="Act. Estrategias" sheetId="9" r:id="rId3"/>
    <sheet name="Act. Gestión y Seguimiento " sheetId="3" r:id="rId4"/>
    <sheet name="Ejemplo Actividades - Component" sheetId="10" state="hidden" r:id="rId5"/>
    <sheet name="Listas" sheetId="11" state="hidden" r:id="rId6"/>
    <sheet name="Objetivo 1" sheetId="12" r:id="rId7"/>
    <sheet name="Objetivo 4" sheetId="13" r:id="rId8"/>
    <sheet name="Objetivo 5" sheetId="15" r:id="rId9"/>
  </sheets>
  <definedNames>
    <definedName name="_xlnm._FilterDatabase" localSheetId="0" hidden="1">'Validac Área Obj. Estr. Proy.'!$A$1:$F$37</definedName>
    <definedName name="_ob1">Listas!$Z$8:$Z$10</definedName>
    <definedName name="_ob2">Listas!$Z$2:$Z$6</definedName>
    <definedName name="_ob3">Listas!$Z$26:$Z$32</definedName>
    <definedName name="_ob4">Listas!$Z$12:$Z$17</definedName>
    <definedName name="_ob5">Listas!$Z$19:$Z$24</definedName>
    <definedName name="_xlnm.Print_Area" localSheetId="2">'Act. Estrategias'!$A$1:$AA$116</definedName>
    <definedName name="_xlnm.Print_Area" localSheetId="3">'Act. Gestión y Seguimiento '!$A$1:$AA$43</definedName>
    <definedName name="_xlnm.Print_Area" localSheetId="1">'Marco General'!$A$1:$I$88</definedName>
    <definedName name="areas">Listas!$B$3:$B$8</definedName>
    <definedName name="objetivos">Listas!$L$3:$L$8</definedName>
    <definedName name="procesos">Listas!$B$13:$B$30</definedName>
    <definedName name="proyectos">Listas!$H$3:$H$8</definedName>
    <definedName name="_xlnm.Print_Titles" localSheetId="2">'Act. Estrategias'!$1:$24</definedName>
    <definedName name="_xlnm.Print_Titles" localSheetId="3">'Act. Gestión y Seguimiento '!$1:$5</definedName>
    <definedName name="version_poa">Listas!$H$43:$H$47</definedName>
  </definedNames>
  <calcPr calcId="152511"/>
  <customWorkbookViews>
    <customWorkbookView name="Pablo Balcazar - Vista personalizada" guid="{A767BCD9-8FBC-4938-A6D4-0A3B64020C4E}" mergeInterval="0" personalView="1" maximized="1" windowWidth="1362" windowHeight="542" activeSheetId="1"/>
    <customWorkbookView name="Sandra Patricia Mendoza - Vista personalizada" guid="{D9B40DA0-B413-411A-9237-1FBA75E7A677}" mergeInterval="0" personalView="1" maximized="1" windowWidth="1676" windowHeight="825" activeSheetId="1"/>
    <customWorkbookView name="Patricia helena Baracaldo Otero - Vista personalizada" guid="{E7C90F82-67F6-4585-8F4B-3B987650867D}" mergeInterval="0" personalView="1" maximized="1" xWindow="-8" yWindow="-8" windowWidth="1382" windowHeight="744" activeSheetId="1"/>
    <customWorkbookView name="natalia.martinez - Vista personalizada" guid="{5600F029-3B47-4FF1-9D61-ECBDBE0F23F0}" mergeInterval="0" personalView="1" maximized="1" xWindow="1" yWindow="1" windowWidth="1676" windowHeight="916" activeSheetId="1"/>
    <customWorkbookView name="María Alejandra - Vista personalizada" guid="{EE57F9CB-2872-414C-B734-58B3F264B441}" mergeInterval="0" personalView="1" maximized="1" xWindow="1" yWindow="1" windowWidth="1366" windowHeight="498" activeSheetId="1"/>
  </customWorkbookViews>
</workbook>
</file>

<file path=xl/calcChain.xml><?xml version="1.0" encoding="utf-8"?>
<calcChain xmlns="http://schemas.openxmlformats.org/spreadsheetml/2006/main">
  <c r="R23" i="15" l="1"/>
  <c r="S23" i="15" s="1"/>
  <c r="R22" i="15"/>
  <c r="S22" i="15" s="1"/>
  <c r="R21" i="15"/>
  <c r="S21" i="15" s="1"/>
  <c r="R20" i="15"/>
  <c r="S20" i="15" s="1"/>
  <c r="N23" i="15"/>
  <c r="O23" i="15" s="1"/>
  <c r="M23" i="15"/>
  <c r="N22" i="15"/>
  <c r="O22" i="15" s="1"/>
  <c r="U7" i="15" s="1"/>
  <c r="V8" i="15" s="1"/>
  <c r="M22" i="15"/>
  <c r="N21" i="15"/>
  <c r="M21" i="15"/>
  <c r="N20" i="15"/>
  <c r="O20" i="15" s="1"/>
  <c r="M20" i="15"/>
  <c r="S44" i="13"/>
  <c r="R41" i="13"/>
  <c r="S41" i="13" s="1"/>
  <c r="R42" i="13"/>
  <c r="S42" i="13" s="1"/>
  <c r="R43" i="13"/>
  <c r="S43" i="13" s="1"/>
  <c r="R40" i="13"/>
  <c r="S40" i="13" s="1"/>
  <c r="R39" i="13"/>
  <c r="S39" i="13" s="1"/>
  <c r="R38" i="13"/>
  <c r="S38" i="13" s="1"/>
  <c r="R36" i="13"/>
  <c r="S36" i="13" s="1"/>
  <c r="R37" i="13"/>
  <c r="S37" i="13" s="1"/>
  <c r="R35" i="13"/>
  <c r="S35" i="13" s="1"/>
  <c r="R34" i="13"/>
  <c r="S34" i="13" s="1"/>
  <c r="R33" i="13"/>
  <c r="S33" i="13" s="1"/>
  <c r="R25" i="13"/>
  <c r="S25" i="13" s="1"/>
  <c r="R26" i="13"/>
  <c r="S26" i="13" s="1"/>
  <c r="R27" i="13"/>
  <c r="S27" i="13" s="1"/>
  <c r="R28" i="13"/>
  <c r="S28" i="13" s="1"/>
  <c r="R29" i="13"/>
  <c r="S29" i="13" s="1"/>
  <c r="R30" i="13"/>
  <c r="S30" i="13" s="1"/>
  <c r="R31" i="13"/>
  <c r="S31" i="13" s="1"/>
  <c r="R32" i="13"/>
  <c r="S32" i="13" s="1"/>
  <c r="R24" i="13"/>
  <c r="S24" i="13" s="1"/>
  <c r="M34" i="13"/>
  <c r="N34" i="13"/>
  <c r="O34" i="13" s="1"/>
  <c r="N27" i="13"/>
  <c r="N29" i="13"/>
  <c r="N31" i="13"/>
  <c r="M31" i="13"/>
  <c r="M30" i="13"/>
  <c r="M29" i="13"/>
  <c r="M28" i="13"/>
  <c r="M27" i="13"/>
  <c r="N44" i="13"/>
  <c r="M44" i="13"/>
  <c r="M43" i="13"/>
  <c r="N43" i="13"/>
  <c r="N42" i="13"/>
  <c r="M42" i="13"/>
  <c r="N41" i="13"/>
  <c r="M41" i="13"/>
  <c r="M40" i="13"/>
  <c r="N40" i="13"/>
  <c r="N39" i="13"/>
  <c r="M39" i="13"/>
  <c r="N38" i="13"/>
  <c r="M38" i="13"/>
  <c r="M37" i="13"/>
  <c r="N37" i="13"/>
  <c r="M36" i="13"/>
  <c r="N36" i="13"/>
  <c r="N35" i="13"/>
  <c r="M35" i="13"/>
  <c r="N33" i="13"/>
  <c r="M33" i="13"/>
  <c r="M32" i="13"/>
  <c r="N32" i="13"/>
  <c r="N30" i="13"/>
  <c r="N28" i="13"/>
  <c r="N26" i="13"/>
  <c r="M26" i="13"/>
  <c r="N25" i="13"/>
  <c r="M25" i="13"/>
  <c r="N24" i="13"/>
  <c r="M24" i="13"/>
  <c r="N23" i="12"/>
  <c r="M23" i="12"/>
  <c r="N22" i="12"/>
  <c r="M22" i="12"/>
  <c r="M21" i="12"/>
  <c r="N21" i="12"/>
  <c r="O21" i="12" s="1"/>
  <c r="U10" i="12" l="1"/>
  <c r="V10" i="12" s="1"/>
  <c r="O21" i="15"/>
  <c r="R7" i="15" s="1"/>
  <c r="O32" i="13"/>
  <c r="O40" i="13"/>
  <c r="O41" i="13"/>
  <c r="O36" i="13"/>
  <c r="O37" i="13"/>
  <c r="O35" i="13"/>
  <c r="O39" i="13"/>
  <c r="O44" i="13"/>
  <c r="O43" i="13"/>
  <c r="O42" i="13"/>
  <c r="O38" i="13"/>
  <c r="U12" i="13" s="1"/>
  <c r="V12" i="13" s="1"/>
  <c r="O33" i="13"/>
  <c r="U14" i="13" s="1"/>
  <c r="V14" i="13" s="1"/>
  <c r="O25" i="13"/>
  <c r="O27" i="13"/>
  <c r="O28" i="13"/>
  <c r="O29" i="13"/>
  <c r="O30" i="13"/>
  <c r="O31" i="13"/>
  <c r="O24" i="13"/>
  <c r="O26" i="13"/>
  <c r="O23" i="12"/>
  <c r="U8" i="12" s="1"/>
  <c r="V8" i="12" s="1"/>
  <c r="O22" i="12"/>
  <c r="U9" i="12" s="1"/>
  <c r="V9" i="12" s="1"/>
  <c r="S7" i="15" l="1"/>
  <c r="U9" i="15"/>
  <c r="V9" i="15" s="1"/>
  <c r="U10" i="13"/>
  <c r="V10" i="13" s="1"/>
  <c r="U8" i="15"/>
  <c r="V7" i="15" s="1"/>
  <c r="R8" i="12"/>
  <c r="U11" i="13"/>
  <c r="V11" i="13" s="1"/>
  <c r="U15" i="13"/>
  <c r="V15" i="13" s="1"/>
  <c r="U13" i="13"/>
  <c r="R10" i="13"/>
  <c r="U11" i="12" l="1"/>
  <c r="V11" i="12" s="1"/>
  <c r="S8" i="12"/>
  <c r="U16" i="13"/>
  <c r="V16" i="13" s="1"/>
  <c r="S10" i="13"/>
  <c r="X62" i="9" l="1"/>
  <c r="S62" i="9"/>
  <c r="Y62" i="9" s="1"/>
  <c r="Z62" i="9" s="1"/>
  <c r="S87" i="9" l="1"/>
  <c r="S84" i="9"/>
  <c r="S71" i="9"/>
  <c r="S70" i="9"/>
  <c r="S55" i="9"/>
  <c r="U55" i="9"/>
  <c r="R55" i="9"/>
  <c r="O55" i="9"/>
  <c r="L55" i="9"/>
  <c r="S54" i="9"/>
  <c r="U54" i="9"/>
  <c r="R54" i="9"/>
  <c r="O54" i="9"/>
  <c r="L54" i="9"/>
  <c r="S53" i="9"/>
  <c r="U53" i="9"/>
  <c r="R53" i="9"/>
  <c r="O53" i="9"/>
  <c r="L53" i="9"/>
  <c r="U51" i="9"/>
  <c r="R51" i="9"/>
  <c r="O51" i="9"/>
  <c r="L51" i="9"/>
  <c r="U52" i="9"/>
  <c r="R52" i="9"/>
  <c r="O52" i="9"/>
  <c r="L52" i="9"/>
  <c r="F14" i="4" l="1"/>
  <c r="P87" i="9" l="1"/>
  <c r="P84" i="9"/>
  <c r="P71" i="9"/>
  <c r="P52" i="9" l="1"/>
  <c r="P56" i="9" l="1"/>
  <c r="P55" i="9"/>
  <c r="P54" i="9"/>
  <c r="P53" i="9"/>
  <c r="P51" i="9"/>
  <c r="P30" i="9" l="1"/>
  <c r="X21" i="3" l="1"/>
  <c r="Y21" i="3"/>
  <c r="X22" i="3"/>
  <c r="Y22" i="3"/>
  <c r="Y20" i="3"/>
  <c r="X20" i="3"/>
  <c r="Z21" i="3" l="1"/>
  <c r="Z22" i="3"/>
  <c r="Z20" i="3"/>
  <c r="E111" i="9"/>
  <c r="Y33" i="3" l="1"/>
  <c r="X33" i="3"/>
  <c r="Y18" i="3"/>
  <c r="X18" i="3"/>
  <c r="Y17" i="3"/>
  <c r="X17" i="3"/>
  <c r="Y15" i="3"/>
  <c r="X15" i="3"/>
  <c r="Z17" i="3" l="1"/>
  <c r="Z15" i="3"/>
  <c r="Z33" i="3"/>
  <c r="Z18" i="3"/>
  <c r="Y14" i="3"/>
  <c r="X14" i="3"/>
  <c r="Z14" i="3" l="1"/>
  <c r="Y39" i="3"/>
  <c r="X39" i="3"/>
  <c r="Y38" i="3"/>
  <c r="X38" i="3"/>
  <c r="Y37" i="3"/>
  <c r="X37" i="3"/>
  <c r="Y36" i="3"/>
  <c r="X36" i="3"/>
  <c r="Y35" i="3"/>
  <c r="X35" i="3"/>
  <c r="Y34" i="3"/>
  <c r="X34" i="3"/>
  <c r="Y19" i="3"/>
  <c r="X19" i="3"/>
  <c r="Y16" i="3"/>
  <c r="X16" i="3"/>
  <c r="Y32" i="3"/>
  <c r="X32" i="3"/>
  <c r="Y31" i="3"/>
  <c r="X31" i="3"/>
  <c r="Z31" i="3" l="1"/>
  <c r="Z19" i="3"/>
  <c r="Z36" i="3"/>
  <c r="Z39" i="3"/>
  <c r="Z38" i="3"/>
  <c r="Z37" i="3"/>
  <c r="Z16" i="3"/>
  <c r="Z35" i="3"/>
  <c r="Z34" i="3"/>
  <c r="Z32" i="3"/>
  <c r="Y30" i="3"/>
  <c r="X30" i="3"/>
  <c r="X13" i="3"/>
  <c r="X28" i="3"/>
  <c r="Y29" i="3"/>
  <c r="X29" i="3"/>
  <c r="Y13" i="3"/>
  <c r="Y12" i="3"/>
  <c r="X12" i="3"/>
  <c r="E112" i="9"/>
  <c r="X48" i="9"/>
  <c r="Y48" i="9"/>
  <c r="X49" i="9"/>
  <c r="Y49" i="9"/>
  <c r="X50" i="9"/>
  <c r="Y50" i="9"/>
  <c r="E109" i="9"/>
  <c r="Y11" i="3"/>
  <c r="X11" i="3"/>
  <c r="Z50" i="9" l="1"/>
  <c r="Z30" i="3"/>
  <c r="Z48" i="9"/>
  <c r="Z13" i="3"/>
  <c r="Z29" i="3"/>
  <c r="Z12" i="3"/>
  <c r="Z49" i="9"/>
  <c r="Z11" i="3"/>
  <c r="AA23" i="3" s="1"/>
  <c r="Y93" i="9" l="1"/>
  <c r="X93" i="9"/>
  <c r="Z93" i="9" l="1"/>
  <c r="AA94" i="9" s="1"/>
  <c r="E110" i="9"/>
  <c r="E108" i="9"/>
  <c r="E113" i="9" l="1"/>
  <c r="Y86" i="9"/>
  <c r="X86" i="9"/>
  <c r="Y55" i="9"/>
  <c r="X55" i="9"/>
  <c r="Y63" i="9"/>
  <c r="X63" i="9"/>
  <c r="X77" i="9"/>
  <c r="Y77" i="9"/>
  <c r="X69" i="9"/>
  <c r="Y69" i="9"/>
  <c r="X70" i="9"/>
  <c r="Y70" i="9"/>
  <c r="X71" i="9"/>
  <c r="Y71" i="9"/>
  <c r="Y54" i="9"/>
  <c r="X54" i="9"/>
  <c r="Y52" i="9"/>
  <c r="X52" i="9"/>
  <c r="C11" i="9"/>
  <c r="C26" i="9" s="1"/>
  <c r="Y107" i="9"/>
  <c r="X107" i="9"/>
  <c r="Y106" i="9"/>
  <c r="X106" i="9"/>
  <c r="Y100" i="9"/>
  <c r="X100" i="9"/>
  <c r="Y99" i="9"/>
  <c r="X99" i="9"/>
  <c r="B49" i="11"/>
  <c r="B48" i="11"/>
  <c r="B47" i="11"/>
  <c r="B46" i="11"/>
  <c r="B45" i="11"/>
  <c r="B44" i="11"/>
  <c r="Y87" i="9"/>
  <c r="X87" i="9"/>
  <c r="Y85" i="9"/>
  <c r="X85" i="9"/>
  <c r="Y84" i="9"/>
  <c r="X84" i="9"/>
  <c r="Y78" i="9"/>
  <c r="X78" i="9"/>
  <c r="Y56" i="9"/>
  <c r="X56" i="9"/>
  <c r="Y53" i="9"/>
  <c r="X53" i="9"/>
  <c r="Y51" i="9"/>
  <c r="X51" i="9"/>
  <c r="Z51" i="9" s="1"/>
  <c r="Y42" i="9"/>
  <c r="X42" i="9"/>
  <c r="J8" i="9"/>
  <c r="J7" i="9"/>
  <c r="C9" i="9"/>
  <c r="C8" i="9"/>
  <c r="C7" i="9"/>
  <c r="Y28" i="3"/>
  <c r="Y36" i="9"/>
  <c r="X36" i="9"/>
  <c r="Y30" i="9"/>
  <c r="X30" i="9"/>
  <c r="T8" i="9"/>
  <c r="F13" i="4"/>
  <c r="T7" i="9" s="1"/>
  <c r="E8" i="4"/>
  <c r="C19" i="9"/>
  <c r="C102" i="9" s="1"/>
  <c r="C20" i="9"/>
  <c r="C21" i="9"/>
  <c r="C22" i="9"/>
  <c r="C23" i="9"/>
  <c r="C24" i="9"/>
  <c r="C18" i="9"/>
  <c r="C95" i="9" s="1"/>
  <c r="O12" i="9"/>
  <c r="C58" i="9" s="1"/>
  <c r="O13" i="9"/>
  <c r="C65" i="9" s="1"/>
  <c r="O14" i="9"/>
  <c r="C73" i="9" s="1"/>
  <c r="O15" i="9"/>
  <c r="C80" i="9" s="1"/>
  <c r="O16" i="9"/>
  <c r="C89" i="9" s="1"/>
  <c r="O11" i="9"/>
  <c r="C44" i="9" s="1"/>
  <c r="C12" i="9"/>
  <c r="C32" i="9" s="1"/>
  <c r="C13" i="9"/>
  <c r="C38" i="9" s="1"/>
  <c r="C14" i="9"/>
  <c r="C15" i="9"/>
  <c r="C16" i="9"/>
  <c r="N5" i="3"/>
  <c r="N4" i="3"/>
  <c r="C4" i="3"/>
  <c r="E39" i="4"/>
  <c r="E40" i="4"/>
  <c r="E41" i="4"/>
  <c r="E42" i="4"/>
  <c r="E43" i="4"/>
  <c r="E44" i="4"/>
  <c r="E45" i="4"/>
  <c r="E38" i="4"/>
  <c r="E30" i="4"/>
  <c r="E31" i="4"/>
  <c r="E32" i="4"/>
  <c r="E33" i="4"/>
  <c r="E34" i="4"/>
  <c r="E35" i="4"/>
  <c r="E36" i="4"/>
  <c r="E29" i="4"/>
  <c r="E21" i="4"/>
  <c r="E22" i="4"/>
  <c r="E23" i="4"/>
  <c r="E24" i="4"/>
  <c r="E25" i="4"/>
  <c r="E26" i="4"/>
  <c r="E27" i="4"/>
  <c r="E20" i="4"/>
  <c r="C4" i="9"/>
  <c r="C2" i="9"/>
  <c r="C1" i="9"/>
  <c r="C2" i="3"/>
  <c r="C1" i="3"/>
  <c r="Z107" i="9" l="1"/>
  <c r="Z54" i="9"/>
  <c r="Z69" i="9"/>
  <c r="Z28" i="3"/>
  <c r="AA40" i="3" s="1"/>
  <c r="Z42" i="9"/>
  <c r="AA43" i="9" s="1"/>
  <c r="Z85" i="9"/>
  <c r="Z53" i="9"/>
  <c r="Z36" i="9"/>
  <c r="AA37" i="9" s="1"/>
  <c r="Z84" i="9"/>
  <c r="Z87" i="9"/>
  <c r="Z99" i="9"/>
  <c r="Z100" i="9"/>
  <c r="Z106" i="9"/>
  <c r="AA108" i="9" s="1"/>
  <c r="Z52" i="9"/>
  <c r="Z71" i="9"/>
  <c r="Z86" i="9"/>
  <c r="Z30" i="9"/>
  <c r="AA31" i="9" s="1"/>
  <c r="Z77" i="9"/>
  <c r="Z55" i="9"/>
  <c r="Z56" i="9"/>
  <c r="Z78" i="9"/>
  <c r="Z70" i="9"/>
  <c r="Z63" i="9"/>
  <c r="AA64" i="9" s="1"/>
  <c r="AA79" i="9" l="1"/>
  <c r="AA101" i="9"/>
  <c r="AA57" i="9"/>
  <c r="AA72" i="9"/>
  <c r="AA88" i="9"/>
  <c r="AA109" i="9" l="1"/>
  <c r="H48" i="4" s="1"/>
</calcChain>
</file>

<file path=xl/comments1.xml><?xml version="1.0" encoding="utf-8"?>
<comments xmlns="http://schemas.openxmlformats.org/spreadsheetml/2006/main">
  <authors>
    <author>idpc</author>
  </authors>
  <commentList>
    <comment ref="F20" authorId="0" shapeId="0">
      <text>
        <r>
          <rPr>
            <b/>
            <sz val="9"/>
            <color indexed="81"/>
            <rFont val="Tahoma"/>
            <family val="2"/>
          </rPr>
          <t>IDPC:</t>
        </r>
        <r>
          <rPr>
            <sz val="9"/>
            <color indexed="81"/>
            <rFont val="Tahoma"/>
            <family val="2"/>
          </rPr>
          <t xml:space="preserve">
Antes de desplegar la lista seleccione primero los objetivos estratégicos por favor</t>
        </r>
      </text>
    </comment>
    <comment ref="F29" authorId="0" shapeId="0">
      <text>
        <r>
          <rPr>
            <b/>
            <sz val="9"/>
            <color indexed="81"/>
            <rFont val="Tahoma"/>
            <family val="2"/>
          </rPr>
          <t xml:space="preserve">IDPC:
</t>
        </r>
        <r>
          <rPr>
            <sz val="9"/>
            <color indexed="81"/>
            <rFont val="Tahoma"/>
            <family val="2"/>
          </rPr>
          <t>Antes de desplegar la lista seleccione primero los objetivos estratégicos por favor</t>
        </r>
      </text>
    </comment>
    <comment ref="F38" authorId="0" shapeId="0">
      <text>
        <r>
          <rPr>
            <b/>
            <sz val="9"/>
            <color indexed="81"/>
            <rFont val="Tahoma"/>
            <family val="2"/>
          </rPr>
          <t xml:space="preserve">IDPC:
</t>
        </r>
        <r>
          <rPr>
            <sz val="9"/>
            <color indexed="81"/>
            <rFont val="Tahoma"/>
            <family val="2"/>
          </rPr>
          <t>Antes de desplegar la lista seleccione primero los objetivos estratégicos por favor</t>
        </r>
      </text>
    </comment>
  </commentList>
</comments>
</file>

<file path=xl/sharedStrings.xml><?xml version="1.0" encoding="utf-8"?>
<sst xmlns="http://schemas.openxmlformats.org/spreadsheetml/2006/main" count="1519" uniqueCount="607">
  <si>
    <t>VIGENCIA PLAN OPERATIVO:</t>
  </si>
  <si>
    <t>DEPENDENCIA RESPONSABLE:</t>
  </si>
  <si>
    <t>Subdirección de Intervención</t>
  </si>
  <si>
    <t>COMPONENTE</t>
  </si>
  <si>
    <t>PRIMER TRIMESTRE</t>
  </si>
  <si>
    <t>SEGUNDO TRIMESTRE</t>
  </si>
  <si>
    <t>TERCER TRIMESTRE</t>
  </si>
  <si>
    <t>CUARTO TRIMESTRE</t>
  </si>
  <si>
    <t>PORCENTAJE  ACUMULADO DE CUMPLIMIENTO</t>
  </si>
  <si>
    <t>Ejec</t>
  </si>
  <si>
    <t>Prog</t>
  </si>
  <si>
    <t xml:space="preserve">(Describa la evidencia en cumplimiento de la meta) </t>
  </si>
  <si>
    <t>Código</t>
  </si>
  <si>
    <t>Versión</t>
  </si>
  <si>
    <t>PROCESOS ASOCIADOS</t>
  </si>
  <si>
    <t>PROYECTOS DE INVERSIÓN ASOCIADOS</t>
  </si>
  <si>
    <t>ACTIVIDAD</t>
  </si>
  <si>
    <t>RESPONSABLE</t>
  </si>
  <si>
    <t>FECHA</t>
  </si>
  <si>
    <t>INICIAL</t>
  </si>
  <si>
    <t>FINAL</t>
  </si>
  <si>
    <t>Avance Cualitativo</t>
  </si>
  <si>
    <t xml:space="preserve">EVIDENCIAS RESULTADO
</t>
  </si>
  <si>
    <t>EQUIPO RESPONSABLE</t>
  </si>
  <si>
    <t>% PONDERADO</t>
  </si>
  <si>
    <t>OBJETIVOS ESTRATÉGICOS (2016 - 2020)</t>
  </si>
  <si>
    <t>Objetivo estratégico 1: Fomentar la apropiación social del patrimonio cultural tangible e intangible.</t>
  </si>
  <si>
    <t>Objetivo estratégico 2: Gestionar la recuperación de Bienes y Sectores de Interés Cultural en el Distrito Capital.</t>
  </si>
  <si>
    <t>Objetivo estratégico 3: Promover la inversión pública y privada con el fin de garantizar la sostenibilidad del patrimonio cultural.</t>
  </si>
  <si>
    <t>Objetivo estratégico 4: Divulgar los valores de patrimonio cultural en todo el Distrito Capital.</t>
  </si>
  <si>
    <t>Objetivo estratégico 5: Fortalecer la gestión y administración institucional</t>
  </si>
  <si>
    <t>DIRECCIONAMIENTO ESTRATÉGICO</t>
  </si>
  <si>
    <t>PLAN OPERATIVO POR DEPENDENCIAS / PROCESOS</t>
  </si>
  <si>
    <t>Procesos</t>
  </si>
  <si>
    <t>Direccionamiento Estratégico</t>
  </si>
  <si>
    <t>Relaciones Interinstitucionales</t>
  </si>
  <si>
    <t>Protección del Patrimonio Cultural</t>
  </si>
  <si>
    <t>Intervención del Patrimonio cultural</t>
  </si>
  <si>
    <t>Divulgación del Patrimonio cultural</t>
  </si>
  <si>
    <t>Gestión del Talento Humano</t>
  </si>
  <si>
    <t>Gestión Financiera</t>
  </si>
  <si>
    <t>Gestión de Sistemas de Información y Tecnología</t>
  </si>
  <si>
    <t>Gestión Jurídica</t>
  </si>
  <si>
    <t>Gestión Documental</t>
  </si>
  <si>
    <t>Administración de Bienes e Infraestructura</t>
  </si>
  <si>
    <t>Atención al Cliente y Usuarios</t>
  </si>
  <si>
    <t>Adquisición de Bienes y Servicios</t>
  </si>
  <si>
    <t>Gestión de Comunicaciones</t>
  </si>
  <si>
    <t>Control Interno Disciplinario</t>
  </si>
  <si>
    <t>Mejoramiento Continuo</t>
  </si>
  <si>
    <t>Seguimiento y Evaluación</t>
  </si>
  <si>
    <t>Proyectos de Inversión</t>
  </si>
  <si>
    <t>Proyecto 1024 – Formación en patrimonio cultural</t>
  </si>
  <si>
    <t>Proyecto 1112 - Instrumentos de planeación y gestión para la preservación y sostenibilidad del patrimonio cultural</t>
  </si>
  <si>
    <t>Proyecto 1114 - Intervención y conservación de los bienes muebles e inmuebles en sectores de interés cultural del Distrito Capital</t>
  </si>
  <si>
    <t>Proyecto 1107 – Divulgación y apropiación del patrimonio cultural del D.C.</t>
  </si>
  <si>
    <t>Proyecto 1110 – Fortalecimiento y desarrollo de la gestión institucional</t>
  </si>
  <si>
    <t>Dependencia</t>
  </si>
  <si>
    <t>Objetivo Estratégico</t>
  </si>
  <si>
    <t>2. Gestionar la recuperación de Bienes y Sectores de Interés Cultural en el Distrito Capital</t>
  </si>
  <si>
    <t>• Mediante la asesoría técnica que realice el Instituto respecto de intervenciones en Bienes y Sectores de Interés Cultural pertenecientes al Distrito Capital.</t>
  </si>
  <si>
    <t>• Mediante la realización de obras físicas tendientes al mantenimiento, protección, adecuación, reforzamiento y/o restauración, entre otras, de los Bienes de Interés Cultural, con el fin de preservar el patrimonio cultural y brindar servicios seguros y adecuados a los usuarios.</t>
  </si>
  <si>
    <t>• Mediante la coordinación de acciones interinstitucionales y gestión con actores privados, usuarios y partes interesadas, que permitan la valoración, intervención y conservación de Bienes de Interés Cultural.</t>
  </si>
  <si>
    <t>• Mediante la implementación de acciones de conservación y protección de los bienes muebles e inmuebles de interés cultural ubicados en el espacio público del Distrito Capital.</t>
  </si>
  <si>
    <t>• Mediante acciones de seguimiento y control urbano que garanticen la protección, conservación y recuperación del patrimonio cultural.</t>
  </si>
  <si>
    <t>5. Fortalecer la gestión y administración institucional</t>
  </si>
  <si>
    <t>• Mediante acciones de mejora y sostenibilidad del Sistema Integrado de Gestión.</t>
  </si>
  <si>
    <t>• Mediante el fortalecimiento de la comunicación interna y el trabajo en equipo.</t>
  </si>
  <si>
    <t>1. Fomentar la apropiación social del patrimonio cultural tangible e intangible</t>
  </si>
  <si>
    <t>• Mediante la implementación de estrategias de fomento y divulgación del patrimonio cultural tangible e intangible para todos los sectores y grupos poblacionales de la ciudad, con el fin de recuperar la memoria colectiva, las prácticas culturales y la identidad de la ciudad.</t>
  </si>
  <si>
    <t>• Mediante el fomento de acciones para el desarrollo de procesos de formación en gestión del patrimonio cultural.</t>
  </si>
  <si>
    <t>• Mediante el desarrollo de programas y actividades permanentes de formación y actualización de formadores en patrimonio cultural.</t>
  </si>
  <si>
    <t>4. Divulgar los valores de patrimonio cultural en todo el Distrito Capital.</t>
  </si>
  <si>
    <t>• Mediante la consolidación de acciones que contribuyan al fortalecimiento del Museo de Bogotá como plataforma para desarrollar la apropiación del patrimonio cultural de la ciudad.</t>
  </si>
  <si>
    <t>• Mediante el desarrollo de inventarios, valoración y catalogación del patrimonio material e inmaterial en las localidades de la ciudad.</t>
  </si>
  <si>
    <t>• Mediante la realización de actividades educativas y culturales en el campo del patrimonio cultural a través de los cuales se divulgue el patrimonio cultural tangible e intangible del Distrito Capital y se vincule a la ciudadanía.</t>
  </si>
  <si>
    <t>• Mediante la consolidación de actividades que promuevan la activación, reconocimiento, valoración y apropiación del patrimonio cultural de la ciudad, para integrarlo a la dinámica urbana de Bogotá.</t>
  </si>
  <si>
    <t>• Mediante la implementación de acciones para comunicar contenidos sobre el patrimonio cultural en los medios de comunicación convencionales y alternativos, nacionales, distritales y locales.</t>
  </si>
  <si>
    <t>• Mediante el fortalecimiento de los sistemas de información en torno a la identificación de los Bienes y Sectores de Interés Cultural en la ciudad</t>
  </si>
  <si>
    <t>Subdirección de Gestión Corporativa</t>
  </si>
  <si>
    <t>• Mediante el rediseño organizacional, orientado al fortalecimiento y mejoramiento de las capacidades administrativas del Instituto.</t>
  </si>
  <si>
    <t>• Mediante la implementación de herramientas tecnológicas y fortalecimiento de las TIC en la gestión institucional.</t>
  </si>
  <si>
    <t>• Mediante el fortalecimiento de ejercicios de rendición de cuentas y otros mecanismos de participación y control social.</t>
  </si>
  <si>
    <t>Subdirección General</t>
  </si>
  <si>
    <t>• Mediante el desarrollo de acciones que mejoren los procesos de planeación estratégica del Instituto.</t>
  </si>
  <si>
    <t>3. Promover la inversión pública y privada con el fin de garantizar la sostenibilidad del patrimonio cultural</t>
  </si>
  <si>
    <t>• Mediante la generación de mecanismos de articulación interinstitucional para la gestión normativa del patrimonio cultural.</t>
  </si>
  <si>
    <t>• Mediante la formulación y ejecución de planes especiales de manejo, protección y salvaguardia, por parte de los sectores público, privado y social de la ciudad.</t>
  </si>
  <si>
    <t>• Mediante el desarrollo de acciones permanentes para identificar el estado de conservación, de las intervenciones y la aplicación de los planes de manejo y protección.</t>
  </si>
  <si>
    <t>• Mediante la articulación de proyectos de protección y recuperación del patrimonio cultural con las dinámicas de planeación y gestión social de la ciudad.</t>
  </si>
  <si>
    <t>• Mediante la elaboración e implementación de acciones orientadas a garantizar los incentivos tributarios y estímulos económicos al patrimonio cultural, de propiedad pública y privada, ante las instancias de decisión política y económica.</t>
  </si>
  <si>
    <t>• Mediante la gestión y orientación de recursos de origen internacional, nacional y local hacia la protección y salvaguardia del patrimonio cultural de la ciudad.</t>
  </si>
  <si>
    <t>• Mediante el desarrollo de iniciativas para involucrar el patrimonio cultural en las agendas de responsabilidad social empresarial.</t>
  </si>
  <si>
    <t>Asesoría Jurídica</t>
  </si>
  <si>
    <t>Proyecto 1114 - Avanzar en la recuperación, conservación y protección de los bienes muebles e inmuebles que constituyen el patrimonio cultural construido de Bogotá, para su promoción y disfrute por parte de la ciudadanía.</t>
  </si>
  <si>
    <t>Proyecto 1112 - Determinar acciones de protección, conservación y sostenibildiad en el tiempo, para Bienes de Interés Cultural del Distrito Capital, mediante el estudio, formulación, gestión y adopción de planes, programas e instrumentos de gestión y financiación del patrimonio cultural.</t>
  </si>
  <si>
    <t>Proyecto 1024 - Formar estudiantes y docentes que apropien, valoren, conserven y divulgen el patrimonio cultural de la ciudad.</t>
  </si>
  <si>
    <t>Proyecto 1110 - Fortalecer la gestión institucional, mediante la implementación, el mantenimiento y la sostenibilidad del Sistema Integrado de Gestión, con el fin de promover la mejora en los servicios ofrecidos a la ciudadanía y el cumplimiento de la misión institucional.</t>
  </si>
  <si>
    <t>Proyecto 1107 - Fomentar el sentido de pertenencia por el patrimonio cultural de la ciudad, como factor de desarrollo socio - cultural
de la ciudadanía</t>
  </si>
  <si>
    <t>Objetivos de Proyectos Inversión</t>
  </si>
  <si>
    <t>Estrategias</t>
  </si>
  <si>
    <t>Objetivos Estratégicos</t>
  </si>
  <si>
    <t>1. VIGENCIA PLAN:</t>
  </si>
  <si>
    <t>OBJETIVOS PROYECTO DE INVERSIÓN</t>
  </si>
  <si>
    <t>HOJA</t>
  </si>
  <si>
    <t>2-2</t>
  </si>
  <si>
    <t>Meta proyecto 2017</t>
  </si>
  <si>
    <t>Proyecto de inversión asociado / Meta Plan de Desarrollo</t>
  </si>
  <si>
    <t>*Incrementar a un 30% la sostenibilidad del Sistema Integrado de Gestión, para prestar un mejor servicio en la atención a la ciudadanía</t>
  </si>
  <si>
    <t>Subdirección de Divulgación de los Valores del Patrimonio Cultural</t>
  </si>
  <si>
    <r>
      <rPr>
        <b/>
        <sz val="10"/>
        <color indexed="8"/>
        <rFont val="Calibri"/>
        <family val="2"/>
      </rPr>
      <t>1024 - Formación en patrimonio cultural</t>
    </r>
    <r>
      <rPr>
        <sz val="10"/>
        <color indexed="8"/>
        <rFont val="Calibri"/>
        <family val="2"/>
      </rPr>
      <t xml:space="preserve">
Metas Plan de Desarrollo: 
*Realizar 634.250 atenciones a niños, niñas y adolescentes en el marco del programa Jornada Única  y Tiempo Escolar
*Atender 4.343 formadores en las áreas de patrimonio, artes, recreación y deporte
*Realizar 20 procesos de investigación, sistematización y memoria
</t>
    </r>
    <r>
      <rPr>
        <b/>
        <sz val="10"/>
        <color indexed="8"/>
        <rFont val="Calibri"/>
        <family val="2"/>
      </rPr>
      <t>1107 - Divulgación y apropiación del patrimonio cultural</t>
    </r>
    <r>
      <rPr>
        <sz val="10"/>
        <color indexed="8"/>
        <rFont val="Calibri"/>
        <family val="2"/>
      </rPr>
      <t xml:space="preserve">
Meta Plan de Desarrollo:
*Alcanzar 1.700.000 asistencias al Museo de Bogotá, a recorridos y rutas patrimoniales y a otras prácticas patrimoniales</t>
    </r>
  </si>
  <si>
    <r>
      <rPr>
        <b/>
        <sz val="10"/>
        <color indexed="8"/>
        <rFont val="Calibri"/>
        <family val="2"/>
      </rPr>
      <t>1110 - Fortalecimiento y desarrollo de la gestión institucional</t>
    </r>
    <r>
      <rPr>
        <sz val="10"/>
        <color indexed="8"/>
        <rFont val="Calibri"/>
        <family val="2"/>
      </rPr>
      <t xml:space="preserve">
Meta Plan de Desarrollo:
*Incrementar a un 90% la sostenibilidad del SIG en el Gobierno Distrital</t>
    </r>
  </si>
  <si>
    <r>
      <rPr>
        <b/>
        <sz val="10"/>
        <color indexed="8"/>
        <rFont val="Calibri"/>
        <family val="2"/>
      </rPr>
      <t>1112 - Instrumentos de planeación y gestión para la preservación y sostenibilidad del patrimonio cultural</t>
    </r>
    <r>
      <rPr>
        <sz val="10"/>
        <color indexed="8"/>
        <rFont val="Calibri"/>
        <family val="2"/>
      </rPr>
      <t xml:space="preserve">
Meta Plan de Desarrollo:
*Formular el Plan Especial de Manejo y Protección PEMP del Centro Histórico</t>
    </r>
  </si>
  <si>
    <t>Líder de Objetivo Estratégico</t>
  </si>
  <si>
    <t>Subdirectora de Intervención</t>
  </si>
  <si>
    <t>Estrategia (asociada a cada Objetivo Estratégico)</t>
  </si>
  <si>
    <t>Subdirectora de Divulgación de los Valores del Patrimonio Cultural</t>
  </si>
  <si>
    <t>Subdirectora General</t>
  </si>
  <si>
    <t>Subdirectora General
Subdirector de Gestión Corporativa</t>
  </si>
  <si>
    <t>Subdirector de Gestión Corporativa
Subdirectora General</t>
  </si>
  <si>
    <r>
      <rPr>
        <b/>
        <sz val="10"/>
        <color indexed="8"/>
        <rFont val="Calibri"/>
        <family val="2"/>
      </rPr>
      <t>Formación en patrimonio cultural</t>
    </r>
    <r>
      <rPr>
        <sz val="10"/>
        <color indexed="8"/>
        <rFont val="Calibri"/>
        <family val="2"/>
      </rPr>
      <t xml:space="preserve">
*Atender a 1.179 niños, niñas y adolescentes a través de la formación en patrimonio cultural dentro del programa de la jornada única y estrategias de uso del tiempo escolar
*Capacitar a 10 docentes como formadores de la cátedra de patrimonio, dentro del programa de la
jornada única y como estrategias de uso del tiempo escolar
*Sistematizar 1 experiencias de la formación a niños/as, adolescentes y docentes en patrimonio cultural
</t>
    </r>
    <r>
      <rPr>
        <b/>
        <sz val="10"/>
        <color indexed="8"/>
        <rFont val="Calibri"/>
        <family val="2"/>
      </rPr>
      <t>Divulgación y apropiación del patrimonio cultural</t>
    </r>
    <r>
      <rPr>
        <sz val="10"/>
        <color indexed="8"/>
        <rFont val="Calibri"/>
        <family val="2"/>
      </rPr>
      <t xml:space="preserve">
*Lograr  582.280 asistentes a la oferta generada por el Instituto en actividades de patrimonio cultural
*Apoyar a través de estímulos, 25 iniciativas de la ciudadanía en temas de patrimonio cultural
*Ofrecer 1.130 actividades que contribuyan a activar el patrimonio cultural
*Incrementar a un 30% la sostenibilidad del Sistema Integrado de Gestión, para prestar un mejor servicio en la atención a la ciudadanía</t>
    </r>
  </si>
  <si>
    <t>*Formular y adoptar 0,5 del Plan Especial de Manejo y Protección PEMP del Centro Histórico
*Formular el 0,3 de planes urbanos en ámbitos patrimoniales
*Formular y adoptar 0,5 instrumentos de financiamiento para la recuperación y sostenibilidad del patrimonio
cultural
*Incrementar a un 30% la sostenibilidad del Sistema Integrado de Gestión, para prestar un mejor servicio en la atención a la ciudadanía</t>
  </si>
  <si>
    <t>*Intervenir  176 Bienes de Interés Cultural del Distrito Capital, a través de obras de adecuación, ampliación, conservación, consolidación estructural, rehabilitación, mantenimiento y/o restauración.
*Asesorar y administrar técnicamente el 22% de las intervenciones de Bienes de Interés Cultural y el mantenimiento de los escenarios culturales a cargo de la entidad.
*Incrementar a un 30% la sostenibilidad del Sistema Integrado de Gestión, para prestar un mejor servicio en la atención a la ciudadanía</t>
  </si>
  <si>
    <r>
      <rPr>
        <b/>
        <sz val="10"/>
        <color indexed="8"/>
        <rFont val="Calibri"/>
        <family val="2"/>
      </rPr>
      <t>1114 - Intervención y conservación de los bienes muebles e inmuebles en sectores de interés cultural del Distrito Capital</t>
    </r>
    <r>
      <rPr>
        <sz val="10"/>
        <color indexed="8"/>
        <rFont val="Calibri"/>
        <family val="2"/>
      </rPr>
      <t xml:space="preserve">
Meta Plan de Desarrollo: 1.009 Bienes de Interés Cultural (BIC) intervenidos</t>
    </r>
  </si>
  <si>
    <r>
      <t xml:space="preserve">1110 - Fortalecimiento y desarrollo de la gestión institucional
</t>
    </r>
    <r>
      <rPr>
        <sz val="10"/>
        <color indexed="8"/>
        <rFont val="Calibri"/>
        <family val="2"/>
      </rPr>
      <t>*Incrementar a un 90% la sostenibilidad del SIG en el Gobierno Distrital</t>
    </r>
  </si>
  <si>
    <r>
      <rPr>
        <b/>
        <sz val="10"/>
        <color indexed="8"/>
        <rFont val="Calibri"/>
        <family val="2"/>
      </rPr>
      <t>1110 - Fortalecimiento y desarrollo de la gestión institucional</t>
    </r>
    <r>
      <rPr>
        <sz val="10"/>
        <color indexed="8"/>
        <rFont val="Calibri"/>
        <family val="2"/>
      </rPr>
      <t xml:space="preserve">
*Incrementar a un 90% la sostenibilidad del SIG en el Gobierno Distrital</t>
    </r>
  </si>
  <si>
    <t>de 90 a 100 Óptimo</t>
  </si>
  <si>
    <t xml:space="preserve">de 70 a 89 Aceptable </t>
  </si>
  <si>
    <t>Con la gestion</t>
  </si>
  <si>
    <t>Con el seguimiento</t>
  </si>
  <si>
    <t>Participacion en Comites</t>
  </si>
  <si>
    <t>Participacion en capacitaciones</t>
  </si>
  <si>
    <t>Informe de gestión</t>
  </si>
  <si>
    <t>Reporte y analisis de indicadores</t>
  </si>
  <si>
    <t>Monitoreo y validacion riesgos</t>
  </si>
  <si>
    <t>Informes o reportes de ley</t>
  </si>
  <si>
    <t>Vigencia documentacion</t>
  </si>
  <si>
    <t>Actividades del subsistema planes</t>
  </si>
  <si>
    <t>actividades de plan anticorrupcion</t>
  </si>
  <si>
    <t>participacion en campañas sig</t>
  </si>
  <si>
    <t>Ley transparencia - esquema de publicacion</t>
  </si>
  <si>
    <t>Levantamiento de inventario documental</t>
  </si>
  <si>
    <t>Planes propios de la dependencia</t>
  </si>
  <si>
    <t>Seguimiento planes de mejoramiento</t>
  </si>
  <si>
    <t xml:space="preserve">Reuniones de autoevaluación del proceso </t>
  </si>
  <si>
    <t>ESTRATEGIA</t>
  </si>
  <si>
    <t>GESTION</t>
  </si>
  <si>
    <t>SEGUIMIENTO</t>
  </si>
  <si>
    <t>Áreas</t>
  </si>
  <si>
    <t>Mediante el desarrollo de acciones que mejoren los procesos de planeación estratégica del Instituto.</t>
  </si>
  <si>
    <t>Mediante la asesoría técnica que realice el Instituto respecto de intervenciones en Bienes y Sectores de Interés Cultural pertenecientes al Distrito Capital.</t>
  </si>
  <si>
    <t>Mediante la realización de obras físicas tendientes al mantenimiento, protección, adecuación, reforzamiento y/o restauración, entre otras, de los Bienes de Interés Cultural, con el fin de preservar el patrimonio cultural y brindar servicios seguros y adecuados a los usuarios.</t>
  </si>
  <si>
    <t>Mediante la coordinación de acciones interinstitucionales y gestión con actores privados, usuarios y partes interesadas, que permitan la valoración, intervención y conservación de Bienes de Interés Cultural.</t>
  </si>
  <si>
    <t>Mediante la implementación de acciones de conservación y protección de los bienes muebles e inmuebles de interés cultural ubicados en el espacio público del Distrito Capital.</t>
  </si>
  <si>
    <t>Mediante acciones de seguimiento y control urbano que garanticen la protección, conservación y recuperación del patrimonio cultural.</t>
  </si>
  <si>
    <t>Mediante la implementación de estrategias de fomento y divulgación del patrimonio cultural tangible e intangible para todos los sectores y grupos poblacionales de la ciudad, con el fin de recuperar la memoria colectiva, las prácticas culturales y la identidad de la ciudad.</t>
  </si>
  <si>
    <t>Mediante el fomento de acciones para el desarrollo de procesos de formación en gestión del patrimonio cultural.</t>
  </si>
  <si>
    <t>Mediante el desarrollo de programas y actividades permanentes de formación y actualización de formadores en patrimonio cultural.</t>
  </si>
  <si>
    <t>Mediante la consolidación de acciones que contribuyan al fortalecimiento del Museo de Bogotá como plataforma para desarrollar la apropiación del patrimonio cultural de la ciudad.</t>
  </si>
  <si>
    <t>Mediante el desarrollo de inventarios, valoración y catalogación del patrimonio material e inmaterial en las localidades de la ciudad.</t>
  </si>
  <si>
    <t>Mediante la realización de actividades educativas y culturales en el campo del patrimonio cultural a través de los cuales se divulgue el patrimonio cultural tangible e intangible del Distrito Capital y se vincule a la ciudadanía.</t>
  </si>
  <si>
    <t>Mediante la consolidación de actividades que promuevan la activación, reconocimiento, valoración y apropiación del patrimonio cultural de la ciudad, para integrarlo a la dinámica urbana de Bogotá.</t>
  </si>
  <si>
    <t>Mediante acciones de mejora y sostenibilidad del Sistema Integrado de Gestión.</t>
  </si>
  <si>
    <t>Mediante la implementación de acciones para comunicar contenidos sobre el patrimonio cultural en los medios de comunicación convencionales y alternativos, nacionales, distritales y locales.</t>
  </si>
  <si>
    <t>Mediante el fortalecimiento de la comunicación interna y el trabajo en equipo.</t>
  </si>
  <si>
    <t>Mediante el fortalecimiento de los sistemas de información en torno a la identificación de los Bienes y Sectores de Interés Cultural en la ciudad</t>
  </si>
  <si>
    <t>Mediante el rediseño organizacional, orientado al fortalecimiento y mejoramiento de las capacidades administrativas del Instituto.</t>
  </si>
  <si>
    <t>Mediante la implementación de herramientas tecnológicas y fortalecimiento de las TIC en la gestión institucional.</t>
  </si>
  <si>
    <t>Mediante el fortalecimiento de ejercicios de rendición de cuentas y otros mecanismos de participación y control social.</t>
  </si>
  <si>
    <t>Mediante la generación de mecanismos de articulación interinstitucional para la gestión normativa del patrimonio cultural.</t>
  </si>
  <si>
    <t>Mediante la formulación y ejecución de planes especiales de manejo, protección y salvaguardia, por parte de los sectores público, privado y social de la ciudad.</t>
  </si>
  <si>
    <t>Mediante el desarrollo de acciones permanentes para identificar el estado de conservación, de las intervenciones y la aplicación de los planes de manejo y protección.</t>
  </si>
  <si>
    <t>Mediante la articulación de proyectos de protección y recuperación del patrimonio cultural con las dinámicas de planeación y gestión social de la ciudad.</t>
  </si>
  <si>
    <t>Mediante la elaboración e implementación de acciones orientadas a garantizar los incentivos tributarios y estímulos económicos al patrimonio cultural, de propiedad pública y privada, ante las instancias de decisión política y económica.</t>
  </si>
  <si>
    <t>Mediante la gestión y orientación de recursos de origen internacional, nacional y local hacia la protección y salvaguardia del patrimonio cultural de la ciudad.</t>
  </si>
  <si>
    <t>Mediante el desarrollo de iniciativas para involucrar el patrimonio cultural en las agendas de responsabilidad social empresarial.</t>
  </si>
  <si>
    <t>ob2</t>
  </si>
  <si>
    <t>ob3</t>
  </si>
  <si>
    <t>ob4</t>
  </si>
  <si>
    <t>ob5</t>
  </si>
  <si>
    <t>ob1</t>
  </si>
  <si>
    <t>De 0 a 69 Deficiente</t>
  </si>
  <si>
    <t>ESTRATEGIAS ASOCIADAS</t>
  </si>
  <si>
    <t xml:space="preserve">ESTRATEGIAS ASOCIADAS </t>
  </si>
  <si>
    <t>DE-F04</t>
  </si>
  <si>
    <t>03</t>
  </si>
  <si>
    <t>&lt;Por favor seleccione su área&gt;</t>
  </si>
  <si>
    <t>&lt;Por favor seleccione los proyectos de inversión asociados a su área&gt;</t>
  </si>
  <si>
    <t>&lt;Por favor seleccione los procesos asociados a su área&gt;</t>
  </si>
  <si>
    <t>&lt;Por favor seleccione los objetivos estraégicos asociados a su área&gt;</t>
  </si>
  <si>
    <t>&lt;Seleccione primero los objetivos estratégicos&gt;</t>
  </si>
  <si>
    <t>UNIDAD DE MEDIDA</t>
  </si>
  <si>
    <t>Eficacia de la Actividad</t>
  </si>
  <si>
    <t>Prog.</t>
  </si>
  <si>
    <t>Ejec.</t>
  </si>
  <si>
    <t>PRODUCTO O RRESULTADO ESPERADO</t>
  </si>
  <si>
    <t>PROGRAMACIÓN PARA LA VIGENCIA (TRIMESTRAL)</t>
  </si>
  <si>
    <t>_ob2</t>
  </si>
  <si>
    <t>_ob1</t>
  </si>
  <si>
    <t>_ob4</t>
  </si>
  <si>
    <t>_ob5</t>
  </si>
  <si>
    <t>_ob3</t>
  </si>
  <si>
    <t>PRODUCTO O RESULTADO ESPERADO</t>
  </si>
  <si>
    <t>PROCESO ASOCIADO A LA ACTIVIDAD</t>
  </si>
  <si>
    <t>Procesos Seleccionados por las àreas</t>
  </si>
  <si>
    <t>2. DEPENDENCIA RESPONSABLE:</t>
  </si>
  <si>
    <t>4. PROCESOS ASOCIADOS</t>
  </si>
  <si>
    <t>5. PROYECTOS DE INVERSIÓN ASOCIADOS</t>
  </si>
  <si>
    <t>6. OBJETIVOS PROYECTO DE INVERSIÓN</t>
  </si>
  <si>
    <t>7. OBJETIVOS ESTRATÉGICOS
(2016 - 2020)</t>
  </si>
  <si>
    <t>8. ESTRATEGIAS PLAN 
2016- 2020 
(Asociadas)
Valide en Hoja 1</t>
  </si>
  <si>
    <t>9. INDICADOR DE EFICACIA (Fórmula)</t>
  </si>
  <si>
    <t>10. RANGOS</t>
  </si>
  <si>
    <t>11. RESULTADO
(Cálculo del Indicador)</t>
  </si>
  <si>
    <t>Fortalecimiento SIG</t>
  </si>
  <si>
    <t>EVIDENCIAS RESULTADO / OBSERVACIONES</t>
  </si>
  <si>
    <t>Realizar el Guión Museográfico, la producción y el montaje de la exposición permanente del MDB</t>
  </si>
  <si>
    <t>Diseñar y gestionar el sistema integrado de conservación de la colección</t>
  </si>
  <si>
    <t xml:space="preserve">Realizar el inventario y registro de la colección  </t>
  </si>
  <si>
    <t>Museo de Bogotá</t>
  </si>
  <si>
    <t>10 formadores formados</t>
  </si>
  <si>
    <t>Formadores formados</t>
  </si>
  <si>
    <t>Formación en Patrimonio Cultural</t>
  </si>
  <si>
    <t>1 sistematización de la experiencia</t>
  </si>
  <si>
    <t>Experiencia sistematizada</t>
  </si>
  <si>
    <t>Formar a niños, niñas y adolescentes en la Cátedra de Patrimonio Cultural</t>
  </si>
  <si>
    <t>Sistematizar la experiencia de formación en Cátedra de Patrimonio Cultural</t>
  </si>
  <si>
    <t>Formar a docentes del Distrito Capital para que sean los formadores de la Cátedra de Patrimonio Cultural en colegios del D.C.</t>
  </si>
  <si>
    <t>Niños, niñas y adolescentes formados</t>
  </si>
  <si>
    <t>1.179 Niños, niñas y adolescentes formados</t>
  </si>
  <si>
    <t>Educación Museo de Bogotá</t>
  </si>
  <si>
    <t>Realizar Exposiciones Temporales</t>
  </si>
  <si>
    <t>Ofrecer Servicios Educativos</t>
  </si>
  <si>
    <t>Exposiciones tempotrales realizadas</t>
  </si>
  <si>
    <t>Servicios educativos ofrecidos</t>
  </si>
  <si>
    <t>Marcela Tristancho</t>
  </si>
  <si>
    <t>Giovanna Segovia</t>
  </si>
  <si>
    <t xml:space="preserve">Producir contenidos para divulgar el patrimonio cultural </t>
  </si>
  <si>
    <t>Contenidos producidos y divulgados</t>
  </si>
  <si>
    <t>Equipo de Comunicaciones</t>
  </si>
  <si>
    <t>Ximena Beltrán</t>
  </si>
  <si>
    <t>Camilo Beltrán</t>
  </si>
  <si>
    <t>Equipo de Publicaciones</t>
  </si>
  <si>
    <t>Publicaciones editadas</t>
  </si>
  <si>
    <t>8 investigaciones realizadas</t>
  </si>
  <si>
    <t>Editar publicaciones sobre patrimonio cultural</t>
  </si>
  <si>
    <t>Realizar investigaciones sobre patrimonio cultural</t>
  </si>
  <si>
    <t>Investigaciones realizadas</t>
  </si>
  <si>
    <t>Otorgar estímulos a iniciativas de la ciudadanía en temas de patrimonio cultural</t>
  </si>
  <si>
    <t>Estímulos otorgados</t>
  </si>
  <si>
    <t>Mónica Clavijo</t>
  </si>
  <si>
    <t>Equipo de estímulos</t>
  </si>
  <si>
    <t xml:space="preserve">Acompañar el desarrollo de planes de gestión del patrimonio </t>
  </si>
  <si>
    <t>Equipo de gestión del patrimonio</t>
  </si>
  <si>
    <t>Realizar estudio de públicos</t>
  </si>
  <si>
    <t>1 estudio de público realizado</t>
  </si>
  <si>
    <t>Estudio de público realizado</t>
  </si>
  <si>
    <t>Asesorías atendidas</t>
  </si>
  <si>
    <t>Equipo Centro de Documentación</t>
  </si>
  <si>
    <t xml:space="preserve">No de Objetos inventariados y registrados </t>
  </si>
  <si>
    <t>Adriana Vera</t>
  </si>
  <si>
    <t xml:space="preserve">Vanessa Garnica </t>
  </si>
  <si>
    <t>Coordinador Museo de Bogotá</t>
  </si>
  <si>
    <t xml:space="preserve">Angela Santamaría </t>
  </si>
  <si>
    <t>Equipo Gestión del Patrimonio</t>
  </si>
  <si>
    <t xml:space="preserve">650 objetos inventariados y registrados </t>
  </si>
  <si>
    <t xml:space="preserve">1 Sistema integrado de Conservación - SIC implementado </t>
  </si>
  <si>
    <t xml:space="preserve">100% Sistema Integrado implementado </t>
  </si>
  <si>
    <t>100% de los Metros cuadrados de la Casa Independencia Montados</t>
  </si>
  <si>
    <t>1 guión museológico (7 salas) aprobado y 394 mtrs cuadrados montados.</t>
  </si>
  <si>
    <t>Ponderado formacion</t>
  </si>
  <si>
    <t>Ponderado museo</t>
  </si>
  <si>
    <t>Ponderado estimulos</t>
  </si>
  <si>
    <t>Ponderado activacion</t>
  </si>
  <si>
    <t>un plan</t>
  </si>
  <si>
    <t>% ejecución</t>
  </si>
  <si>
    <t>Todos los Procesos</t>
  </si>
  <si>
    <t>Plan de de comunicaciones interno formulado</t>
  </si>
  <si>
    <t>Ejecución del plan de comunicaciones interno</t>
  </si>
  <si>
    <t>Ponderado transversales</t>
  </si>
  <si>
    <t>Ponderado Total Estrategias</t>
  </si>
  <si>
    <t>Apoyar en forma pertinente la realizaciòn de eventos propios del Museo de Bogotá</t>
  </si>
  <si>
    <t>Informe de apoyo a la gestión de eventos</t>
  </si>
  <si>
    <t>Informe sobre apoyo a la gestión de eventos del Museo de Bogotá</t>
  </si>
  <si>
    <t>Luz Betty Hernández Castro</t>
  </si>
  <si>
    <t xml:space="preserve">Apoyar la gestión para que los expedientes contractuales a cargo de la Subdirecciòn esten completos   </t>
  </si>
  <si>
    <t>Relación mensual detallada de los documentos contractuales radicados ante la asesoría jurídica del IDPC</t>
  </si>
  <si>
    <t>Relación mensual detallada</t>
  </si>
  <si>
    <t xml:space="preserve">Apoyar al seguimiento para que los expedientes contractuales a cargo de la Subdirecciòn esten completos   </t>
  </si>
  <si>
    <t>Informe trimestral del estado actual de las carpetas contractuales bajo la supervisión de la Subdirección de Divulgación.</t>
  </si>
  <si>
    <t>Informe trimestral</t>
  </si>
  <si>
    <t>Apoyar el seguimiento al Plan de conservaciòn documental</t>
  </si>
  <si>
    <t>Informe trimestral de seguimiento al plan de conservación documental</t>
  </si>
  <si>
    <t>Tramitar ante el almacén y entregar a los funcionarios de la Subdirecciòn los suministros de oficina y papelerìa necesarios para el òptimo funcionamiento de sus labores</t>
  </si>
  <si>
    <t>Informe trimestral, formatos existentes, evidencia de trámite y entrega de suministros de oficina y papelería necesarios para el óptimo funcionamiento de sus labores.</t>
  </si>
  <si>
    <t xml:space="preserve">Apoyar y hacer seguimiento a las necesidades y requerimientos logìsticos y administrativos de la sede Casa Sàmano. </t>
  </si>
  <si>
    <t>Informe semestral de apoyo al seguimiento de necesidades y requerimientos logísticos y administrativos de sede Casa Sámano</t>
  </si>
  <si>
    <t>Informe semestral</t>
  </si>
  <si>
    <t>Luz Betty Hernández Castro
Rocio Alayón Herrera</t>
  </si>
  <si>
    <t>Informe mensual de seguimiento del estado de respuestas del Sistema de correspondencia ORFEO</t>
  </si>
  <si>
    <t>Informe mensual</t>
  </si>
  <si>
    <t xml:space="preserve">Apoyar al seguimiento a las solicitudes, quejas y reclamos de la subdirección con atención al ciudadano </t>
  </si>
  <si>
    <t xml:space="preserve">Informe mensual de seguimiento del estado de respuestas a las solicitudes, quejas y reclamos de la subdirección con atención al ciudadano </t>
  </si>
  <si>
    <t>Coordinadores de Equipos</t>
  </si>
  <si>
    <t>Todos los equipos de trabajo</t>
  </si>
  <si>
    <t>Participacion en Comites sectoriales</t>
  </si>
  <si>
    <t>Informe de participación en comités sectoriales</t>
  </si>
  <si>
    <t>Informe de participación en capacitaciones</t>
  </si>
  <si>
    <t>Reporte mensual</t>
  </si>
  <si>
    <t>Jorge Elkin Buitrago Arenas</t>
  </si>
  <si>
    <t>Reportar los indicadores mensuales de los proyectos de inversión a cargo de la Subdirección de Divulgación</t>
  </si>
  <si>
    <t>Matriz mensual de indicadores de proyectos de inversión reportada a tiempo</t>
  </si>
  <si>
    <t>Informe de gestión de la Subdirección de Divulgación entregado a la Subdirección General</t>
  </si>
  <si>
    <t>Insumo entregado</t>
  </si>
  <si>
    <t>Apoyar en la elaboración del informe de gestión anual del IDPC</t>
  </si>
  <si>
    <t>Apoyar en la elaboración del informe de rendición de cuentas anual del IDPC</t>
  </si>
  <si>
    <t>Seguimiento mensual a los planes de mejoramiento, resultado de auditorias internas, externas o de seguimiento de los entes de control</t>
  </si>
  <si>
    <t>Subdirector(a) de Divulgación</t>
  </si>
  <si>
    <t>Seguimiento trimestral al monitoreo y validación de riesgos</t>
  </si>
  <si>
    <t>Seguimiento realizado</t>
  </si>
  <si>
    <t>Autoevaluación de procesos</t>
  </si>
  <si>
    <t>Autoevaluación realizada</t>
  </si>
  <si>
    <t>Orientar la planeación y desarrollo de los procesos de contratación, así como los trámites jurídico/legales de la Subdirección de Divulgación</t>
  </si>
  <si>
    <t>Informe Trimestral de gestión</t>
  </si>
  <si>
    <t>Informe trimestral de cumplimiento y gestión de los procesos de contratación y trámites jurídico/legales</t>
  </si>
  <si>
    <t>Edgar Andrés López</t>
  </si>
  <si>
    <t>Apoyar al seguimiento al Sistema de Correspondencia - ORFEO de la Subdireccion de Divulgacón</t>
  </si>
  <si>
    <t>Clara Nydia Pardo Murillo
Luz Betty Hernández Castro
Rocio Alayón Herrera</t>
  </si>
  <si>
    <t>Clara Nydia Pardo Murillo
Rocio Alayón Herrera</t>
  </si>
  <si>
    <t>Apoyar en los procesos de contratación, así como los trámites jurídico/legales de la Subdirección de Divulgación</t>
  </si>
  <si>
    <t>Informe trimestral de apoyo a la gestión de los procesos de contratación</t>
  </si>
  <si>
    <t>Informe Trimestral de Apoyo</t>
  </si>
  <si>
    <t>Clara Nydia Pardo Murillo</t>
  </si>
  <si>
    <t>Apoyo en el trámite de solicitudes de pago y certificados de cumplimiento de los contratistas de la Subdirección de Divulgación</t>
  </si>
  <si>
    <t>Informe mensual de apoyo en el trámite de solicitudes de pago y certificados de cumplimiento de los contratistas de la Subdirección de Divulgación</t>
  </si>
  <si>
    <t>Informe Mensual</t>
  </si>
  <si>
    <t>Seguimiento al trámite de solicitudes de pago y certificados de cumplimiento de los contratistas de la Subdirección de Divulgación</t>
  </si>
  <si>
    <t>Informe mensual de seguimiento al trámite de solicitudes de pago y certificados de cumplimiento de los contratistas de la Subdirección de Divulgación</t>
  </si>
  <si>
    <t xml:space="preserve">Elaborar una propuesta para la construcción de un  sistema de información en torno a la identificación de los Bienes y Sectores de Interés Cultural en la ciudad </t>
  </si>
  <si>
    <t xml:space="preserve">Propuesta para la construcción de un  sistema de información en torno a la identificación de los Bienes y Sectores de Interés Cultural en la ciudad </t>
  </si>
  <si>
    <t>Numero de propuestas</t>
  </si>
  <si>
    <t>Equipo de Museo</t>
  </si>
  <si>
    <t>Equipo administrativo</t>
  </si>
  <si>
    <t>3. FUNCIONES DE LA DEPENDENCIA 
A. Acuerdo 02 de 2007
B. Decreto 07 de 2015
C. Manual de Funciones</t>
  </si>
  <si>
    <r>
      <rPr>
        <b/>
        <sz val="10"/>
        <color theme="1"/>
        <rFont val="Calibri"/>
        <family val="2"/>
        <scheme val="minor"/>
      </rPr>
      <t>Acuerdo 02 de 2007:</t>
    </r>
    <r>
      <rPr>
        <sz val="10"/>
        <color theme="1"/>
        <rFont val="Calibri"/>
        <family val="2"/>
        <scheme val="minor"/>
      </rPr>
      <t xml:space="preserve">
a. Supervisar el cumplimiento de las normas urbanísticas y arquitectónicas de conformidad con el Plan de Ordenamiento Territorial de Bogotá en lo concerniente a los bienes de interés cultural del orden distrital, declarados o no como tales.
b. Proponer a la Dirección, para presentación a la Secretaria Distrital de Cultura, Recreación y Deporte, políticas, planes, programas y estrategias de intervención, restauración, rehabilitación, adecuación y mantenimiento de los Bienes de Interés Cultural en el Distrito Capital.
c. Elaborar propuestas normativas para la protección del Patrimonio Cultural del Distrito Capital, en coordinación con las entidades competentes.
d. Evaluar proyectos de intervención en inmuebles declarados como bienes de interés cultural del ámbito distrital y emitir concepto técnico.
e. Dirigir, supervisar y proyectar los estudios técnicos, urbanísticos y arquitectónicos que requiera el Instituto para la elaboración de proyectos a ejecutar.
f. Gestionar, liderar, promover, coordinar y ejecutar programas, proyectos y obras de conservación y rehabilitación de los Bienes de Interés Cultural del Distrito Capital.
g. Mantener, reparar y rehabilitar los monumentos públicos y escultóricos ubicados en los espacios públicos del Distrito Capital
h. Coordinar la ejecución de programas de desarrollo urbano que se deban adelantar en áreas con tratamiento de conservación.
i. Apoyar a las entidades distritales competentes en las actividades de recuperación y mantenimiento del espacio público en Sectores de Interés Cultural del Distrito Capital.
j. Apoyar a las entidades distritales en las intervenciones de recuperación o conservación de Bienes de Interés Cultural.
k. Apoyar a las entidades distritales competentes en las actividades de recuperación y mantenimiento de Bienes de Interés Cultural de propiedad del Distrito.
l. Las demás que le sean propias o asignadas de acuerdo con la naturaleza de la dependencia.
</t>
    </r>
    <r>
      <rPr>
        <b/>
        <sz val="10"/>
        <color theme="1"/>
        <rFont val="Calibri"/>
        <family val="2"/>
        <scheme val="minor"/>
      </rPr>
      <t>Decreto 07 de 2015:</t>
    </r>
    <r>
      <rPr>
        <sz val="10"/>
        <color theme="1"/>
        <rFont val="Calibri"/>
        <family val="2"/>
        <scheme val="minor"/>
      </rPr>
      <t xml:space="preserve">
1. Aprobar las intervenciones en los Bienes de Interés Cultural del ámbito Distrital y en aquellos que se localicen en el área de influencia o colinden con Bienes de Interés Cultural del ámbito nacional, sin perjuicio de la autorización que deba emitir la autoridad nacional que realizó la declaratoria.
2. Dirigir y supervisar el cumplimiento de las normas urbanísticas y arquitectónicas de conformidad con el Plan de Ordenamiento Territorial en lo concerniente a los bienes de interés cultural del orden distrital y como respecto de los que no están declarados.
5. Proponer la declaratoria como Bienes de Interés Cultural de los monumentos conmemorativos y objetos artísticos localizados en el espacio público, de conformidad con el procedimiento establecido para tal fin.
6. Diseñar, promover y adoptar fórmulas y mecanismos que faciliten las actuaciones de rehabilitación en los inmuebles ubicados en sectores de interés cultural y en los bienes de interés cultural en el Distrito Capital.
7. Realizar los estudios que permitan identificar, documentar, valorar para efecto de declarar, excluir y cambiar de categoría Bienes de Interés Cultural del Distrito.
10. Elaborar estrategias y propuestas normativas en coordinación con la Secretaría Distrital de Planeación y la Secretaría Distrital de Cultura, Recreación y Deporte, para la salvaguardia, protección, recuperación, conservación, sostenibilidad y divulgación del patrimonio material e inmaterial, en armonía con el ordenamiento territorial de la ciudad y los instrumentos de planeamiento y gestión urbana.
11. Realizar el estudio de los bienes que se encuentran con orden de amparo provisional, con el fin de confirmar sus valores culturales y en caso de ello, adelantar las gestiones para su declaratoria.
13. Promover programas de capacitación para los propietarios de inmuebles de conservación y adelantar planes y programas de revitalización que contribuyan al mejoramiento de la calidad de vida en los sectores de interés cultural.
14. Adelantar programas y obras de recuperación y mantenimiento del espacio público en sectores de interés cultural.
16. Emitir concepto técnico vinculante en las actuaciones administrativas y policivas que se adelanten sobre inmuebles que amenazan ruina, tendiente a establecer si éstos poseen un valor histórico, cultural o arquitectónico, según el Plan de Ordenamiento Territorial y la legislación en materia de patrimonio cultural.
17. Resolver las solicitudes de equiparación del inmueble con los de estrato uno (1), para efectos del cobro de servicios públicos y comunicar la Secretaría Distrital de Planeación y a las empresas de servicios públicos para lo de su competencia.
20. Celebrar, con las correspondientes iglesias, confesiones religiosas entre otros, convenios para la protección, recuperación, intervención y salvaguardia del patrimonio, y para la efectiva aplicación del Régimen Especial de Protección cuando los bienes pertenecientes a aquellas hubieren sido declarados como Bienes de Interés Cultural Distrital.
21. Articular con los Alcaldes Locales, acciones para la protección y conservación de inmuebles, sectores, barrios, bienes muebles de interés cultural de su jurisdicción y comunicarles cualquier práctica contraria a los comportamientos contenidos en el artículo 104 del Código de Policía de Bogotá, D.C, o la norma que lo modifique, adicione o sustituya.
22. Orientar la implementación y ejecución del Sistema de Intervención en la Gestión de sectores de interés cultural del Distrito, en coordinación con las Secretarías de Cultura, Recreación y Deporte y Planeación
</t>
    </r>
  </si>
  <si>
    <r>
      <rPr>
        <b/>
        <sz val="10"/>
        <color theme="1"/>
        <rFont val="Calibri"/>
        <family val="2"/>
        <scheme val="minor"/>
      </rPr>
      <t>Acuerdo 02 de 2007:</t>
    </r>
    <r>
      <rPr>
        <sz val="10"/>
        <color theme="1"/>
        <rFont val="Calibri"/>
        <family val="2"/>
        <scheme val="minor"/>
      </rPr>
      <t xml:space="preserve">
a. Proponer a la Dirección, para presentación a la Secretaria Distrital de Cultura, Recreación y Deporte, políticas planes, programas y estrategias de investigación, divulgación y difusión de los valores del Patrimonio Cultural en el Distrito Capital.
b. Realizar el inventario, el registro y la identificación de los Bienes de Interés Cultural del Distrito Capital y de los monumentos conmemorativos y objetos artísticos localizados en el espacio público. Así como diseñar y poner en marcha un sistema de información del registro y estado de los Bienes de Interés Cultural del Distrito Capital.
c. Administrar la operación del Museo de Bogotá, como instrumento de difusión del Patrimonio Cultural del Distrito Capital, difundiendo la evolución del Distrito Capital en sus diferentes ámbitos, mediante la realización de exposiciones y exhibiciones, y la ejecución de actividades de divulgación y conservación del patrimonio.
d. Ejecutar planes, programas y estrategias que propendan por la valoración y apropiación por parte de los ciudadanos, del Patrimonio Cultural del Distrito Capital, a través de la educación y la divulgación.
e. Promover la participación ciudadana y la concertación con la comunidad para ejecutar los proyectos que promueva, gestione, lidere o coordine el Instituto.
f. Fomentar y realizar investigaciones, publicaciones, exposiciones y otros mecanismos de divulgación en torno al tema del Patrimonio Cultural.
g. Administrar el Centro de Documentación del Patrimonio Cultural en concordancia con el Sistema de Información Cultural del Distrito Capital y las normativas vigentes en otras entidades del ámbito distrital o nacional.
h. Definir y desarrollar las políticas y estrategias de comunicación organizacional del Instituto Distrital de Patrimonio Cultural.
i. Realizar programas de divulgación de los valores, de los Bienes de los Bienes de Interés Cultural.
j. Desarrollar y evaluar, en coordinación con las demás áreas del Instituto Distrital de Patrimonio Cultural, el plan estratégico de comunicaciones, las campañas de divulgación y comunicación sobre los logros institucionales, acontecimientos, eventos y actos que se impulsen en el Instituto, y velar por el correcto uso de la imagen institucional.
k. Realizar las actividades necesarias para la publicación de los materiales requeridos por el Instituto Distrital de Patrimonio Cultural, en coordinación con cada una de sus dependencias.
l. Diseñar y programar la página web del Instituto, la producción audiovisual e impresión documental de información sobre el Instituto Distrital de Patrimonio Cultural y el material de prensa, radio y televisión.
m. Las demás que le sean propias o asignadas de acuerdo con la naturaleza de la dependencia.
</t>
    </r>
    <r>
      <rPr>
        <b/>
        <sz val="10"/>
        <color theme="1"/>
        <rFont val="Calibri"/>
        <family val="2"/>
        <scheme val="minor"/>
      </rPr>
      <t>Decreto 07 de 2015</t>
    </r>
    <r>
      <rPr>
        <sz val="10"/>
        <color theme="1"/>
        <rFont val="Calibri"/>
        <family val="2"/>
        <scheme val="minor"/>
      </rPr>
      <t xml:space="preserve">
3. Desarrollar los lineamientos y avanzar en la realización del inventario de Patrimonio Cultural del Distrito Capital y el Sistema de Información Geográfico de Patrimonio – SIGPC.
4. Elaborar el inventario de monumentos conmemorativos y objetos artísticos localizados en el espacio público, declarados como Bienes de Interés Cultural con anterioridad a la entrada en vigencia del presente decreto.</t>
    </r>
  </si>
  <si>
    <r>
      <rPr>
        <b/>
        <sz val="10"/>
        <color theme="1"/>
        <rFont val="Calibri"/>
        <family val="2"/>
        <scheme val="minor"/>
      </rPr>
      <t>Acuerdo 02 de 2007:</t>
    </r>
    <r>
      <rPr>
        <sz val="10"/>
        <color theme="1"/>
        <rFont val="Calibri"/>
        <family val="2"/>
        <scheme val="minor"/>
      </rPr>
      <t xml:space="preserve">
a. Asesorar a la Dirección del Instituto Distrital de Patrimonio Cultural en la formulación, coordinación, ejecución y control de las políticas y planes en materia de talento humano, administrativa, financiera, logística, y de sistemas de la entidad.
b. Ejecutar los planes, programas y proyectos de administración de personal, carrera administrativa, salud ocupacional, seguridad industrial, capacitación, inducción y reinducción y bienestar social, así como los programas de evaluación del desempeño e incentivos del Instituto Distrital de Patrimonio Cultural, ejerciendo en todo caso las funciones propias del Jefe de Talento Humano.
c. Desarrollar y ejecutar el proceso de elaboración y liquidación de la nómina y de prestaciones sociales del personal activo y retirado del Instituto Distrital de Patrimonio Cultural, así como la liquidación y los pagos de los aportes asociados a la misma.
d. Aplicar las políticas y normas de administración en el manejo de los recursos financieros, presupuestales y contractuales de la entidad, así como la ejecución y control de las operaciones financieras, de tesorería presupuestal
e. Atender el Sistema de Atención de las Quejas y Reclamos presentados por los ciudadanos, y rendir informes sobre el particular a la Dirección del Instituto Distrital de Patrimonio Cultural.
f. Garantizar la administración y protección de los bienes muebles e inmuebles de propiedad del Instituto Distrital de Patrimonio Cultural.
g. Garantizar la ejecución del plan estratégico de sistemas e información, en coordinación con las demás áreas del Instituto Distrital de Patrimonio Cultural, de conformidad con las políticas y estrategias definidas por la Comisión Distrital de Sistemas.
h. Las demás que le sean propias o asignadas de acuerdo con la naturaleza de la dependencia.</t>
    </r>
  </si>
  <si>
    <r>
      <rPr>
        <b/>
        <sz val="10"/>
        <color theme="1"/>
        <rFont val="Calibri"/>
        <family val="2"/>
        <scheme val="minor"/>
      </rPr>
      <t>Acuerdo 02 de 2007:</t>
    </r>
    <r>
      <rPr>
        <sz val="10"/>
        <color theme="1"/>
        <rFont val="Calibri"/>
        <family val="2"/>
        <scheme val="minor"/>
      </rPr>
      <t xml:space="preserve">
a. Orientar, articular y coordinar junto a la Dirección la formulación, ejecución, seguimiento y evaluación de estrategias, planes y programas para el logro de los objetivos y compromisos institucionales.
b. Coordinar actividades de carácter patrimonial que realice la Administración Distrital.
c. Orientar, articular y coordinar las actuaciones derivadas de lo establecido por la Secretaria de Cultura en el campo del patrimonio cultural, así como con la Secretaria de Planeación del Distrito, en lo que el Plan de Ordenamiento Territorial se refiere a la conservación y preservación del patrimonio cultural.
d. Orientar, articular y coordinar las acciones necesarias para que las funciones a cargo de las dependencias del Instituto Distrital de Patrimonio Cultural, mantengan la unidad de propósitos y den cumplimiento a las estrategias y objetivos institucionales.
e. Coordinar la elaboración y presentación oportuna de los informes que requiera el Consejo Distrital y otras entidades.
f. Gestionar y propender por involucrar a las entidades competentes del orden nacional, distrital, privado y académico, en proyectos, planes, programas para la conservación, preservación, puesta en valor, de los Bienes de Interés Cultural.
g. Orientar, articular y coordinar con las demás áreas del Instituto Distrital de Patrimonio Cultural, en particular con la Subdirección de Divulgación del Patrimonio Cultural, el plan estratégico de comunicaciones, las campañas de divulgación y comunicación sobre los logros institucionales.
h. Concertar con las diferentes dependencias del Instituto los mecanismos que garanticen la planeación integral en el Instituto Distrital de Patrimonio Cultural a través del Diseño, formulación y propuesta del Plan Estratégico Situacional, el Plan de Acción del Instituto Distrital de Patrimonio Cultural, así como la implementación de los mecanismos de seguimiento conforme al Plan de Desarrollo Territorial y las políticas del Sector Cultural, Recreación y Deporte.
i. Coordinar la programación de la inversión para el periodo del Plan de Desarrollo, conforme al Plan de Desarrollo Distrital, Plan de Ordenamiento Territorial y las políticas del Sector Cultura, Recreación y Deporte.
j. Asesorar y liderar el diseño, implementación y mejoramiento continuo de los Sistemas de Gestión de Calidad y del Modelo Estándar de Control Interno del Instituto Distrital de Patrimonio Cultural.
k. Gestionar y propender por el correcto archivo de los documentos de la Entidad y mantenerlo actualizado.
l. Las demás que le sean propias o asignadas de acuerdo con la naturaleza de la dependencia.
</t>
    </r>
    <r>
      <rPr>
        <b/>
        <sz val="10"/>
        <color theme="1"/>
        <rFont val="Calibri"/>
        <family val="2"/>
        <scheme val="minor"/>
      </rPr>
      <t>Decreto 07 de 2015:</t>
    </r>
    <r>
      <rPr>
        <sz val="10"/>
        <color theme="1"/>
        <rFont val="Calibri"/>
        <family val="2"/>
        <scheme val="minor"/>
      </rPr>
      <t xml:space="preserve">
8. Fijar en coordinación con la Secretaría Distrital de Planeación, los requisitos técnicos específicos adicionales y las precisiones a que haya lugar, para la formulación y aprobación de los Planes Especiales de Manejo y Protección Distritales (PEMPD).
9. Acompañar, revisar y dar concepto sobre los Planes Especiales de Manejo y Protección (PEMP), en coordinación con la Secretaría Distrital de Planeación, para los inmuebles de interés cultural del ámbito Nacional, que se encuentren ubicados en el Distrito Capital, cuando ello sea solicitado y autorizado por el Ministerio de Cultura.
12. Coadyuvar en el desarrollo de programas urbanos que se deban adelantar en las áreas con tratamiento de conservación y promover el desarrollo de sus usos tradicionales.
15. Promover la inversión privada, nacional y extranjera, en programas de revitalización y proyectos para la recuperación de los bienes de interés cultural en el Distrito Capital.
18. Promover la participación ciudadana y adelantar concertaciones con las Alcaldías Locales, grupos organizados y la comunidad para ejecutar los proyectos que promueva, gestione, lidere o coordine en cumplimiento de sus funciones.</t>
    </r>
  </si>
  <si>
    <r>
      <rPr>
        <b/>
        <sz val="10"/>
        <color theme="1"/>
        <rFont val="Calibri"/>
        <family val="2"/>
        <scheme val="minor"/>
      </rPr>
      <t>Acuerdo 02 de 2007:</t>
    </r>
    <r>
      <rPr>
        <sz val="10"/>
        <color theme="1"/>
        <rFont val="Calibri"/>
        <family val="2"/>
        <scheme val="minor"/>
      </rPr>
      <t xml:space="preserve">
g. Proyectar y revisar los actos administrativos, realizar las operaciones y celebrar los contratos que se requieran para el buen funcionamiento del Instituto, de acuerdo con las normas vigentes.
l. Proyectar y revisar las reglamentaciones y establecer las funciones y procedimientos que requieran las dependencias y cargos de la entidad.
n. Apoyar la implementación y desarrollo de los Sistemas de Control Interno del Sistema de Gestión de Calidad y demás sistemas de obligatorio cumplimiento para el Instituto.
</t>
    </r>
    <r>
      <rPr>
        <b/>
        <sz val="10"/>
        <color indexed="8"/>
        <rFont val="Calibri"/>
        <family val="2"/>
      </rPr>
      <t xml:space="preserve">Funciones Asesor(a) Jurídico(a):
</t>
    </r>
    <r>
      <rPr>
        <sz val="10"/>
        <color indexed="8"/>
        <rFont val="Calibri"/>
        <family val="2"/>
      </rPr>
      <t>1. Asesorar al Director del Instituto en la interpretación aplicación de las disposiciones legales reglamentarias que regulen la organización y funcionamiento interno del mismo y dirigir y coordinar la defensa jurídica del Instituto de Patrimonio Cultural.
2. Absolver y emitir conceptos sobre los asuntos de carácter legal que ponga a su consideración el Director General y demás dependencias de la entidad y adelantar investigaciones de tipo jurídico, doctrinal y jurisprudencial en los aspectos del derecho relacionados con la protección del patrimonio cultural.
3. Elaborar y revisar las normas, acuerdos, decretos y demás disipaciones legales para el correcto funcionamiento del Instituto y proyectar los actos administrativos y contratos que deba expedir y/o celebrar el instituto en cumplimiento de su misión.
4. Actual con poder del Director, garantizando la efectiva y oportuna representación judicial del Instituto ante los despachos judiciales y administrativos en los eventos que lo requiera.
5. Presentar propuestas sobre alternativas de gestión relacionadas con el área, con miras a optimizar y racionalizar los recursos disponibles.
6. Ejercer la secretaría técnica del comité de contratación de la entidad.
7. Rendir los informes que por la naturaleza de su cargo requiera la Dirección, la Junta Directiva, el Concejo, Entidades Distritales y demás organismos de control Fiscal y Administrativo.
8. Participar en la implementación y mejoramiento continuo del Sistema de Gestión de Calidad dentro de los parámetros de la norma técnica y de acuerdo con las directrices de la administración, así como adoptar mecanismo de control y autocontrol necesarios para la ejecución propia del cargo.
9. Coordinar y controlar que la base de datos de los documentos y los activos correspondientes a la gestión del área se encuentre actualizada y que se efectúe la transferencia primaria al Archivo Central, de acuerdo a las tablas de retención de la dependencia.
10. Las demás que le asignen y sean de naturaleza del cargo.</t>
    </r>
  </si>
  <si>
    <r>
      <t xml:space="preserve">Responsable de la Dependencia: 
</t>
    </r>
    <r>
      <rPr>
        <sz val="12"/>
        <rFont val="Arial Narrow"/>
        <family val="2"/>
      </rPr>
      <t>Maria Cristina Díaz Velásquez - Subdirectora
Subdirección de Divulgación de los Valores del Patrimonio Cultural</t>
    </r>
  </si>
  <si>
    <r>
      <t xml:space="preserve">Responsable consolidación del informe: </t>
    </r>
    <r>
      <rPr>
        <sz val="12"/>
        <rFont val="Arial Narrow"/>
        <family val="2"/>
      </rPr>
      <t xml:space="preserve">
Jorge Elkin Buitrago Arenas - Profesional (Contratista)
Subdirección de Divulgación de los Valores del Patrimonio Cultural</t>
    </r>
  </si>
  <si>
    <t>Garantizar asistencias a Servicios Culturales</t>
  </si>
  <si>
    <t>Garantizar asistencias a Servicios Educativos</t>
  </si>
  <si>
    <t>Garantizar asistencias a Exposiciones temporales en Casa Sámano</t>
  </si>
  <si>
    <t>Garantizar asistencias a Exposiciones en espacio público</t>
  </si>
  <si>
    <t>Garantizar asistencias al Museo en Operación</t>
  </si>
  <si>
    <r>
      <t xml:space="preserve">Responsable consolidación del informe: 
</t>
    </r>
    <r>
      <rPr>
        <sz val="12"/>
        <color theme="1"/>
        <rFont val="Arial Narrow"/>
        <family val="2"/>
      </rPr>
      <t>Jorge Elkin Buitrago Arenas - Profesional (Contratista)
Subdirección de Divulgación de los Valores del Patrimonio Cultural</t>
    </r>
  </si>
  <si>
    <t>Realizar reuniones de autoevaluación de procesos</t>
  </si>
  <si>
    <t>Realizar el monitoreo y validación de riesgos de los procesos que son responsabilidad de la Subdirección de Divulgación</t>
  </si>
  <si>
    <t>Participar en las Capacitaciones de Gestión Documental</t>
  </si>
  <si>
    <t>Reuniones realizadas con soporte en  actas garantes de los acuerdos para la mejora de la gestión documental</t>
  </si>
  <si>
    <t>% de participación en capacitaciones</t>
  </si>
  <si>
    <t>Realizar el seguimiento y ejecución de los compromisos para la mejora de la gestión documental</t>
  </si>
  <si>
    <t>% de cumplimiento de los compromisos pactados</t>
  </si>
  <si>
    <t>Informe de rendición de cuentas reportando la información de la dependencia y entregado a la Subdirección General</t>
  </si>
  <si>
    <t># Documentos</t>
  </si>
  <si>
    <t>Medir y analizar los indicadores  de gestión de los procesos asociados a la dependencia</t>
  </si>
  <si>
    <t>Indicadores medidos y analizados</t>
  </si>
  <si>
    <t>% de Indicadores Medidos</t>
  </si>
  <si>
    <t>Formular los indicadores de gestión de los procesos asociados a la dependencia</t>
  </si>
  <si>
    <t>Indicadores formulados</t>
  </si>
  <si>
    <t xml:space="preserve">Formulación de indicadores </t>
  </si>
  <si>
    <t>Participar en campañas del SIG</t>
  </si>
  <si>
    <t>Participación en las campañas realizadas por la coordinación del SIG</t>
  </si>
  <si>
    <t>% de participacón en las campañas</t>
  </si>
  <si>
    <t>3. FUNCIONES DE LA DEPENDENCIA 
A. Acuerdo 02 de 2007
B. Decreto 07 de 2015</t>
  </si>
  <si>
    <t>Versión del POA:</t>
  </si>
  <si>
    <t>POA 2017 versión Programación</t>
  </si>
  <si>
    <t>POA 2017 versión Seguimiento Trim. 1</t>
  </si>
  <si>
    <t>POA 2017 versión Seguimiento Trim. 2</t>
  </si>
  <si>
    <t>POA 2017 versión Seguimiento Trim. 3</t>
  </si>
  <si>
    <t>POA 2017 versión Seguimiento Trim. 4</t>
  </si>
  <si>
    <t>En el trimestre I de 2017 en articulación con 9 Instituciones Educativas, se atendió a 1.123 niños, niñas  y adolescentes de las localidades de Engativá, Rafael Uribe Uribe, Kennedy, Teusaquillo, Bosa y Tunjuelito. Los contenidos del mes corresponden a sensibilizaciones sobre el  programa y la implementación del módulo 1 sobre el reconocimiento del patrimonio propio y familiar.</t>
  </si>
  <si>
    <t>Los encuentros se centraron en conceptualizar sobre el patrimonio natural, el patrimonio arqueológico, recorridos por el centro histórico articulado a la arquitectura de la ciudad, la gestión de las emociones como competencia ciudadana y socialización de la ruta de atención en caso de presentarse un accidente escolar, dentro o fuera de la institución educativa. Asistieron 11 docentes de SED 5 del IDPC (5).</t>
  </si>
  <si>
    <t>Se  entiende la sistematización como la memoria integral que busca aunar esfuerzos de gestión de conocimiento con el apoyo del equipo partícipe del proyecto 1024 del IDPC, en el programa de formación patrimonial - Civinautas. Dentro de esta propuesta, se generan acciones de memoria descriptiva, emotiva y conceptual  de corte crítico analítico con base en procesos de interacción de agentes, y contrastación de referentes, hacia la articulación interinstitucional e intersectorial, que de alcance a la apropiación y gestión social del patrimonio cultural en procesos de formación con niños, niñas y jóvenes de la ciudad de Bogotá</t>
  </si>
  <si>
    <t>Ingreso de  la información de 100 fotografías de la colección al programa de gestión de colecciones empleado en el Museo (Colecciones Colombianas V.2.1)</t>
  </si>
  <si>
    <t>Registro en la aplicación Colecciones Colombianas V.2.1</t>
  </si>
  <si>
    <t>Matriz de planeación del SIC con las actividades a desarrollar en el año 2017</t>
  </si>
  <si>
    <t>Archivo de gestión y registro del grupo de colecciones y conservación con sede en el Archivo Distrital.</t>
  </si>
  <si>
    <t>Guiones de dos temáticas curatoriales: Fundación de Bogotá y Vida cotidiana a través del cine
Pre guiones para el desarrollo de dos temáticas curatoriales: Territorio de agua y Cuestión social</t>
  </si>
  <si>
    <t>Archivo de gestión y guiones curatoriales del equipo de Museo de Bogotá</t>
  </si>
  <si>
    <t>Ingreso libre de visitantes a las exposiciones Arquitectura Sublime y Paisaje en obra.</t>
  </si>
  <si>
    <t xml:space="preserve">En el mes de febrero se instaló una exposición en el espacio público en la carrera 7, entre avenida Jiménez y calle 16, como parte del evento "Urbanismo táctico"  </t>
  </si>
  <si>
    <t xml:space="preserve">Ingreso libre de visitantes a la exposición "Oriéntate los Cerros son nuestro norte". </t>
  </si>
  <si>
    <t>Visitas comentadas, talleres y visitas comentadas de fin de semana para público general ofertadas para la asociación para el desarrollo infantil Torres del Parque, Universidad la Gran Colombia, Escuela Mediática, IPARM y público geneneral</t>
  </si>
  <si>
    <t>Recoridos Urbanismo-Táctico por Carrera Séptima entre  Avenida Jiménez y calle 19</t>
  </si>
  <si>
    <t>Clasificación y reporte mensual de enero a marzo de 2017 de publicos del Museo de Bogotá</t>
  </si>
  <si>
    <t>Archivo de gestión , registro fotográfico, registro de asistencia de las actividades del Museo de Bogotá</t>
  </si>
  <si>
    <t>Desde enero de 2017 sigue abierta la exposición "Oriéntate los Cerros son nuestro norte".</t>
  </si>
  <si>
    <t>Visitas comentadas para grupos organizados con reserva.</t>
  </si>
  <si>
    <t>Visitas comentadas por actividad "urbanismo táctico"</t>
  </si>
  <si>
    <t>Planes de gestión acompañados</t>
  </si>
  <si>
    <t>Documentos de gestión, actas de reunión y demás documentos del equipo de Gestión del Patrimonio</t>
  </si>
  <si>
    <t>Registros de asistencia, registros fotográficos, archivo de gestión del grupo educativo del MDB, entre otros.</t>
  </si>
  <si>
    <r>
      <rPr>
        <b/>
        <sz val="11"/>
        <rFont val="Arial"/>
        <family val="2"/>
      </rPr>
      <t>Programa Distrital de Estímulos PDE:</t>
    </r>
    <r>
      <rPr>
        <sz val="11"/>
        <rFont val="Arial"/>
        <family val="2"/>
      </rPr>
      <t xml:space="preserve"> Desde el 20 de febrero se encuentran abiertas las inscripciones para participar del portafolio del PDE. Teniendo en cuenta las observaciones y dificultades manifestadas por los interesados durante el mes de marzo de 2017, se gestionó la publicación de un aviso modificatorio que amplía las fechas de cierre de inscripciones de las becas de investigación hasta el 10 de abril de 2017 y modifica otros aspectos como los requisitos de tutoría.
</t>
    </r>
    <r>
      <rPr>
        <b/>
        <sz val="11"/>
        <rFont val="Arial"/>
        <family val="2"/>
      </rPr>
      <t>Banco Sectorial de hojas de vida para la selección y designación de Jurados del PDE</t>
    </r>
    <r>
      <rPr>
        <sz val="11"/>
        <rFont val="Arial"/>
        <family val="2"/>
      </rPr>
      <t xml:space="preserve">: Al respecto, el IDPC ha venido trabajando en la propuesta de definición de los perfiles de los jurados requeridos para cada una de las convocatorias, que deben ser presentados al Director del IDPC. Igualmente, comenzó a trabajar en la información para la elaboración de piezas comunicativas para invitar a los interesados a participar como jurados a registrarse lo antes posible. 
</t>
    </r>
    <r>
      <rPr>
        <b/>
        <sz val="11"/>
        <rFont val="Arial"/>
        <family val="2"/>
      </rPr>
      <t>Programa Distrital de Apoyos Concertados:</t>
    </r>
    <r>
      <rPr>
        <sz val="11"/>
        <rFont val="Arial"/>
        <family val="2"/>
      </rPr>
      <t xml:space="preserve"> La  Universidad Nacional de Colombia se encuentra realizando la revisión técnica externa de las propuestas presentadas a la convocatoria del Programa Distrital de Apoyos Concertados, que una vez evaluados son analizados por la SCRD encargada e realizar la verificación del cumplimiento de documentos formales.</t>
    </r>
  </si>
  <si>
    <r>
      <rPr>
        <b/>
        <sz val="11"/>
        <rFont val="Arial"/>
        <family val="2"/>
      </rPr>
      <t>Mesa Distrital de Cultura Artesanal:</t>
    </r>
    <r>
      <rPr>
        <sz val="11"/>
        <rFont val="Arial"/>
        <family val="2"/>
      </rPr>
      <t xml:space="preserve"> inicio al desarrollo de un ciclo de talleres y sesiones de trabajo participativas con los integrantes de la Mesa Distrital de Cultura Artesanal, con el propósito de acompañar y asesorar al sector en el desarrollo de un plan de gestión orientado a la caracterización de los artesanos en Bogotá. Se está apoyando el fortalecimiento de conceptos desde la perspectiva del Patrimonio Cultural Inmaterial.
</t>
    </r>
    <r>
      <rPr>
        <b/>
        <sz val="11"/>
        <rFont val="Arial"/>
        <family val="2"/>
      </rPr>
      <t xml:space="preserve">Plan Especial de Manejo y Protección- PEMP del Centro Histórico de Bogotá: </t>
    </r>
    <r>
      <rPr>
        <sz val="11"/>
        <rFont val="Arial"/>
        <family val="2"/>
      </rPr>
      <t>proceso de acompañamiento y seguimiento al desarrollo del componente de Patrimonio Cultural Inmaterial que se viene adelantando en el marco de la formulación del PEMP del Centro Histórico de Bogotá. Se realizó la contratación de un profesional de apoyo para el equipo de patrimonio inmaterial del PEMP, se revisó y comentó la propuesta metodológica y el plan de trabajo presentados por el coordinador del equipo.</t>
    </r>
  </si>
  <si>
    <t>Archivo de gestión, actas de reunión y demás documentos del equipo de Gestión del Patrimonio.</t>
  </si>
  <si>
    <t xml:space="preserve">Cada uno de los contenidos publicado, se encuentra en el respectivo medio publicado, revista, redes sociales, página web del IDPC y del MDB, así como archivo digital del diseño de piezas y todo los demás como archivo de gestión del equipo de comunicaciones. </t>
  </si>
  <si>
    <t xml:space="preserve">Entrega del título impreso "La Magdalena, consolidación urbana de una antigua quinta" .  
A su  vez,   se ha avanzado en la edición y diseño del título "Oriéntate. Los Cerros son tu norte", en el de la gestión del IDPC, en la recepción y revisión de textos para la publicación de Bourgarel y en la primera entrega del material transcrito para la publicación del Seminario de reciclaje.
Se realizó la reimpresión de 100 ejemplares de del título  "Bogotálogo II. Usos, deusos y abusos del español hablado en Bogotá.            </t>
  </si>
  <si>
    <t>Publicaciones impresas en almacén del IDPC o reserva legal de publicaciones del Distrito y la Nación.</t>
  </si>
  <si>
    <t>Archivos digitales, curadurias, museografías, libros impresos o exposiciones, como resultado tangible de las investigaciones realizadas para el MDB o en general para la circulación como Misión del IDPC.</t>
  </si>
  <si>
    <t>Archivo de gestión, actas de reunión, registro fotográfico del equipo de Gestión del Patrimonio.</t>
  </si>
  <si>
    <t>Participación en reuniones y programas organizados desde SIG para la actualización y mejora continua de los proceso a cargo de la Subdirección de Divulgación del Patrimonio Cultural.</t>
  </si>
  <si>
    <t>Actas de reunión, listados de asistencia, archivo de gestión del equipo SIG y solicitudes de actualización documental.</t>
  </si>
  <si>
    <t>Se adelantaron reuniones de trabajo para lograr el objetivo, de formular el plan de comunicaciones internos.</t>
  </si>
  <si>
    <t>Actas de reunión, listados de asistencia, archivo de gestión del equipo SIG y documentos de trabajo.</t>
  </si>
  <si>
    <t xml:space="preserve">Apoyo en las actividades relacionadas con la gestión de la exposición "Oriéntate los Cerros son nuestro norte". </t>
  </si>
  <si>
    <t>Carpeta de documentos de gestión del empleado de carrera administrativa.</t>
  </si>
  <si>
    <t>Se participo en las jornadas de trabajo organizadas por la Asesoría Jurídica del IDPC durante el mes de marzo de 2017.</t>
  </si>
  <si>
    <t>Correos institucionales. Progrmación de jornadas, registro de listas de chequeo de las carpetas y demas documentos pertinentes de las jornadas  programadas por la Asesoría Jurídica del IDPC:</t>
  </si>
  <si>
    <t>Actualmente se tiene en circulación los formatos de solicitud de insumos de papelería de oficina para el optimo desempeño de las labores.</t>
  </si>
  <si>
    <t>Formatos del proceso de administración de bienes y carpeta de gestión del empleado de carrera administrativa.</t>
  </si>
  <si>
    <t>Documentos e informe de soporte del contrato de prestación de servicios profesionales No 69/2017</t>
  </si>
  <si>
    <t>Documentos e informe de soporte del contrato de prestación de servicios profesionales No 109/2017</t>
  </si>
  <si>
    <t>Se ha dado trámite a los procesos relacionados en Plan Anual de Adquisiciones en los tiempos, valores y modalidades de contratación publicados.</t>
  </si>
  <si>
    <t>Apoyo al trámite a los procesos relacionados en Plan Anual de Adquisiciones en los tiempos, valores y modalidades de contratación publicados.</t>
  </si>
  <si>
    <t>Seguimiento y ejecución de los compromisos con soporte en  actas de seguimiento</t>
  </si>
  <si>
    <t>Se prestó apoyo al trámite de solicitudes de pago y certificados de cumplimiento de los contratistas de la Subdirección de Divulgación</t>
  </si>
  <si>
    <t xml:space="preserve">Entrega de insumos requeridos por la Subdirección General para incorporar la gestión de la Subdirección de Divulgación al informe de rendición de cuentas IDPC 2016 </t>
  </si>
  <si>
    <t>Documentos e informe de soporte del contrato de prestación de servicios profesionales No 65/2017 e informe de rendición de cuentas publicado en la página WEB del IDPC:</t>
  </si>
  <si>
    <t>Debido a la renuncia de la Subdirectora de Divulgación, se realizó seguimiento entre los responsables de dar respuestas a requerimientos, para dar trámite al paz y salvo de ORFEO de la funcionaria, único usuario habilitado para los documentos de la Subdirección.</t>
  </si>
  <si>
    <t>Correos electrónicos con solicitud de seguimiento a pendientes, carpeta de gestión del empleado de carrera administrativa y documentos e informe de soporte del contrato de prestación de servicios profesionales No 109/2017</t>
  </si>
  <si>
    <t>Correos electrónicos con solicitud de seguimiento a pendientes, carpeta de gestión del empleado de carrera administrativa y documentos e informe de soporte del contrato de prestación de servicios profesionales No 69/2017</t>
  </si>
  <si>
    <t>Trámite dentro de los tiempos permitidos por la ley a las respuestas a las solicitudes, quejas y reclamos de la subdirección relacionadas con atención al ciudadano</t>
  </si>
  <si>
    <t>Documentos e informe de soporte del contrato de prestación de servicios profesionales No 65/2017; radicación ORFEO de informes de contratistas y de solicitudes de pago; cumplimiento de la programación de PAC mensual.</t>
  </si>
  <si>
    <t>Cumplimiento del 100% de la programación del PAC mensual durante el primer tirmestre del año 2017.</t>
  </si>
  <si>
    <t>Documentos e informe de soporte del contrato de prestación de servicios profesionales No 65/2017; correos electrónicos con intercambio de información con Subgeneral y matriz de reporte de indicadores y seguimiento a proyectos.</t>
  </si>
  <si>
    <t>Reporte mensual a Subdirección General de Ejecución y Seguimiento de Metas Físicas y Financieras de Proyectos de Inversión 1107 y 102 a cargo de la Subdirección de Divulgación de los Valores del Patrimonio Cultural.</t>
  </si>
  <si>
    <t>El día 10 de marzo de 201 a las 9:00 am se participo en reunión de capacitación programada con el apoyo de Gestión documental para el seguimiento de TRD e indicaciones para llevar a cabo la gestión documental de la Subdirección de Divulgación de los Valores del Patrimonio</t>
  </si>
  <si>
    <t>Acta de reunión y registros de asistencia en poder de la oficina de gestión documental del IDPC.</t>
  </si>
  <si>
    <t>Desde el MDB se ha adelantado la investigación para la exposición "Más allá del cliché, el fondo fotográfico de Ernest Bourgarel"</t>
  </si>
  <si>
    <t>Informes semanales de los formadores y listados Niñoa Niño reportados a la SED y SCRD, contrastados con la base de datos SIMAT de la SED.
Ver carpetas compartidas en google drive del correo institucional del equipo de formación.</t>
  </si>
  <si>
    <t>Registro fotográfico, listado de asistencia e informes semanales de los formadores y listados Niñoa Niño reportados a la SED y SCRD, contrastados con la base de datos SIMAT de la SED.
Ver carpetas compartidas en google drive del correo institucional del equipo de formación.</t>
  </si>
  <si>
    <t>Guiones curatoriales, diseño y museografía, exposición, redes sociales del IDPC, páginas web del IDPC y MDB, piezas gráficas, registro de asistencia, registro fotográfico, entre otras.</t>
  </si>
  <si>
    <t xml:space="preserve">Tipos de contenidos publicados
1. Imagen Corporativa IDPC. 
2. Redes Sociales IDPC 2017. 
3. Actividades de la Página Web del IDPC y micrositios. 
4. Videos y Documentos producidos por el equipo audiovisual del Idpc. 
5. Registro Fotográfico. 
6. Gestión en Medios. </t>
  </si>
  <si>
    <t xml:space="preserve">En el mes de marzo de 2017 se atendieron 22 solicitudes requeridas por usuarios internos (funcionarios de la Entidad) y externos (estudiantes, agencias de turismo, entre otros).  </t>
  </si>
  <si>
    <r>
      <t xml:space="preserve">Responsable de la Dependencia: 
</t>
    </r>
    <r>
      <rPr>
        <sz val="12"/>
        <rFont val="Arial Narrow"/>
        <family val="2"/>
      </rPr>
      <t>Margarita Lucia Castañeda Vargas - Subdirectora
Subdirección de Divulgación de los Valores del Patrimonio Cultural</t>
    </r>
  </si>
  <si>
    <t xml:space="preserve">En el trimestre II de 2017 en articulación con 11 Instituciones Educativas, se atendió a 1.221 niños, niñas  y adolescentes de las localidades de Engativá, Rafael Uribe Uribe, Kennedy, Teusaquillo, Bosa y Tunjuelito. </t>
  </si>
  <si>
    <t>El trabajo de la sistematización se centró en realizar un análisis general de la inforamación compliada en el semestre y se avanzó en los siguientes contenidos: 1. Introducción, 2. Referentes normativos para la formación en Patrimonio Cultural, 3. Perspectivas conceptuales de la Formación en Patrimonio Cultural en Bogotá, 4. Marco prospectivo del campo de formación patrimonial, 4.1 Ámbitos de Formación, 4.1.1.  Formación en Patrimonio cultural en ámbito escolar, 4.1.2.   Formación a Formadores, 4.1.3   Servicio social estudiantil obligatorio SSEO – IDPC, 4.1.4   SIS-MEDIA-LAB: Creación e innovación de contenidos y experiencias de Formación en Patrimonio Cultural, 4.1.5   Sistematización y gestión de conocimiento, 4.2 Sistematización, Investigación, Creación, Circulación de contenidos sobre Formación patrimonial, 4.2.1 Referentes: visuales. audiovisuales, literarios, pedagógicos, didácticos.</t>
  </si>
  <si>
    <t>En el trimestre II de 2017 a pesar del cese de actividades y vacaciones, el programa continuó con el espacio de formacion a formadores dado que  algunos docentes decidieron no sumarse y mantener sus actividades.</t>
  </si>
  <si>
    <t>Durante el segundo trimestre del año, se logró elaborar la versión final del guión para la sala que aborda el tema sobre la Fundación de Bogotá. Esta versión final incluye la escritura de textos de sala, el desarrollo de subguiones para piezas museográficas, y la selección de material audiovisual y de piezas, tanto de la colección del Museo de Bogotá como de otras colecciones. También se cuenta con una versión cercana a la final del guión que trabaja el tema del cine y la vida cotidiana en la ciudad. Además, se ha logrado establecer el preguión definitivo de la sala que desarrolla el tema de Bogotá como territorio de agua y se ha iniciado la fase de escritura de textos.
Este resultado ha sido posible al trabajo de investigación de los integrantes del área de curaduría y al trabajo conjunto con las áreas educativa y de museografía. Así mismo, se han adelantado los contactos necesarios para poder realizar los trámites de comodatos con otras instituciones.</t>
  </si>
  <si>
    <t>Clasificación y reporte mensual de abril a junio de 2017 de publicos del Museo de Bogotá</t>
  </si>
  <si>
    <t>Ingreso libre de visitantes a las exposiciones Arquitectura Sublime, Paisaje en obra y Sala Urnas
Ingreso libre de visitantes a la exposición "Mas allá del cliche: el fondo fotográfico Ernest Bourgarel", inaugurada el 13 de mayo y Sala Urnas.</t>
  </si>
  <si>
    <t>Ingreso libre de visitantes a la exposición "Oriéntate los Cerros son nuestro norte". 
El 18 de mayo se inauguró la exposición "Fotográfica 2017", en la sede Casa Sámano. Esta exposición finalizó el 25 de junio.</t>
  </si>
  <si>
    <t>Visitas introductorias en Casa Independencia y recorridos por Patrimonio Religioso.
Beneficiarios: niños colegio Villas de Progreso y público general asistente a los recorridos por la exposición "Oriéntate los Cerros son nuestro norte", recorrido por el sendero San Frnacisco - Vicachá
Beneficiarios: Gimnasio Académico regional, Jardín la Gallina Pecosa, Grupo Senderismo de Adultos Mayores, Casa de la Juventud de Sopó, Universidad de la Salle y público general.</t>
  </si>
  <si>
    <t>Se realizó  el ingreso de información de 150 fotografías al programa Colecciones Colombianas V. 2.1.
De igual forma, se llevó a cabo la revisión, corroboración física e identificación de 700 fotografías pertenecientes al fondo Daniel Rodriguez, que hace parte de la colección del Museo de Bogotá. Así mismo, se consolidó la información existentes de dicho fondo y se identificaron 1590 faltantes de información de fotografías de dicho fondo, parte de las cuales serán abordadas en la Beca para la Catalogación de 700 fotografías pertenecientes al  Fondo Daniel Rodriguez.</t>
  </si>
  <si>
    <t xml:space="preserve">En el mes de febrero de 2017 se abrió nuevamente el sendero a Monserrate, donde se encuentra  la exposición en espacio público "Saul Orduz, Puntos de Vista". Despues de una restauración requerida para  ofrecerla al público la exposición, con recursos del proyecto 1107, vingencia 2017 del  Plan de Desarrollo Bogotá Mejor para Todos, se reporta la asistencia correspondiente a mayo y junio de 2017, aunque haya un conteo efectivo de visitantes de la Administración del Sendero Monserrate desde febrero 25 de 2017. </t>
  </si>
  <si>
    <t>Se han desarrollado actividades referentes a los componentes de evaluación de estados de conservación iniciales, evaluación de estados de conservación iniciales no efectuados en piezas ya ingresadas y actualización de estados de conservación.</t>
  </si>
  <si>
    <t>Charlas del ciclo de conferencias: Vida en Bogotá, entre lo cotidiano y lo doméstico.
Franja literaria, Ërase una vez en el Museo, conversatorio con Sara Mesa.
Charla Ciclo de conferencias La vida en Bogotá: entre lo cotidiano y lo doméstico, recorrido por la Plaza del Voto Nacional, Intercambio pedagógico de Ciudad: "Nos visita la maleta fanziener".
Celebración del Corpus Cristhi y  "Nos visita la maleta fanzinera".</t>
  </si>
  <si>
    <t xml:space="preserve"> En el siguiente enlace se encuentran los soportes https://prezi.com/aycxkyuo9q-b/sistematizacion-procesos-de-formacion-en-patrimonio/
Ver carpetas compartidas en google drive. </t>
  </si>
  <si>
    <t>Gestión y programación de la agenda cultural 2017 del Museo de Bogotá durante los meses de enero y febrero de 2017. 
Archivo de gestión , registro fotográfico, registro de asistencia de las actividades del Museo de Bogotá</t>
  </si>
  <si>
    <t>Durante el mes de mayo de 2017 se inauguraron dos exposiciones: "Mas allá del cliche: el fondo fotográfico Ernest Bourgarel y "Fotográfica 2017".</t>
  </si>
  <si>
    <t xml:space="preserve">Actividades educativas se pueden agrupar en visitas comentadas por grupo, visitas comentadas por exposición, recorridos de patrimonio religioso y visitas con talleres. </t>
  </si>
  <si>
    <t xml:space="preserve">Charlas del ciclo de conferencias: Vida en Bogotá, entre lo cotidiano y lo doméstico.
Franja literaria, Érase una vez en el Museo, conversatorio con Sara Mesa. Recorridos por la Plaza del Voto Nacional, así como el Intercambio pedagógico de Ciudad: "Nos visita la maleta Fanzinera ", Charla de un baul en Francia Celebración Corpus Christi.
</t>
  </si>
  <si>
    <t>http://idpc.gov.co/estimulos/
Resoluciones de apertura, modificaciones de convocatorias, premiación, jurados y cada una de las cartillas con las condiciones de cada convocatoria publicadas en la página web del IDPC</t>
  </si>
  <si>
    <r>
      <rPr>
        <b/>
        <sz val="11"/>
        <rFont val="Arial"/>
        <family val="2"/>
      </rPr>
      <t>Programa Distrital Apoyos Concertados</t>
    </r>
    <r>
      <rPr>
        <sz val="11"/>
        <rFont val="Arial"/>
        <family val="2"/>
      </rPr>
      <t xml:space="preserve">
Recursos del IDPC ($105.000.000) destinados al apoyo del Proyecto VII Encuentro Internacional de Fotografía – Fotográfica Bogotá 2017, presentado por el Fotomuseo Museo Nacional de la Fotografía de Colombia. 
</t>
    </r>
    <r>
      <rPr>
        <b/>
        <sz val="11"/>
        <rFont val="Arial"/>
        <family val="2"/>
      </rPr>
      <t>Resolución No. 394 del 26 de mayo del 2017</t>
    </r>
    <r>
      <rPr>
        <sz val="11"/>
        <rFont val="Arial"/>
        <family val="2"/>
      </rPr>
      <t xml:space="preserve">. Designación de 15 jurados de las Becas
</t>
    </r>
    <r>
      <rPr>
        <b/>
        <sz val="11"/>
        <rFont val="Arial"/>
        <family val="2"/>
      </rPr>
      <t xml:space="preserve">Resolución No. 465 del 30 de junio de 2017 </t>
    </r>
    <r>
      <rPr>
        <sz val="11"/>
        <rFont val="Arial"/>
        <family val="2"/>
      </rPr>
      <t xml:space="preserve">Designación de 6 jurados de las Becas.
</t>
    </r>
    <r>
      <rPr>
        <b/>
        <sz val="11"/>
        <rFont val="Arial"/>
        <family val="2"/>
      </rPr>
      <t>Ganadores de 4 becas:</t>
    </r>
    <r>
      <rPr>
        <sz val="11"/>
        <rFont val="Arial"/>
        <family val="2"/>
      </rPr>
      <t xml:space="preserve">  Caracterización y valoración de los bienes muebles del Cementerio Central; Documentación del Fondo Fotográfico Daniel Rodríguez; Historia y valoración de un sector patrimonial y Campos, Mercados y Cocinas
</t>
    </r>
  </si>
  <si>
    <r>
      <rPr>
        <b/>
        <sz val="11"/>
        <rFont val="Arial"/>
        <family val="2"/>
      </rPr>
      <t xml:space="preserve">Mesa Distrital de Cultura Artesanal: </t>
    </r>
    <r>
      <rPr>
        <sz val="11"/>
        <rFont val="Arial"/>
        <family val="2"/>
      </rPr>
      <t xml:space="preserve">De abril a junio 2017 se dio continuidad  al acompañamiento y asesoría a la Mesa Distrital de Cultura Artesanal,  en el desarrollo de insumos que aporten al desarrollo plan de trabajo y plan de gestión orientado a la caracterización de los artesanos en Bogotá. 
</t>
    </r>
    <r>
      <rPr>
        <b/>
        <sz val="11"/>
        <rFont val="Arial"/>
        <family val="2"/>
      </rPr>
      <t>Fiesta de Reyes Magos y Epifanía del Barrio Egipto:</t>
    </r>
    <r>
      <rPr>
        <sz val="11"/>
        <rFont val="Arial"/>
        <family val="2"/>
      </rPr>
      <t xml:space="preserve"> Gestión institucional requerida para orientar los recursos al desarrollo de la mencionada investigación, orientada a documentar la manifestación, generar una solicitud de inclusión en la LRPCI y la eventual formulación de un Plan Especial de Salvaguardia. 
</t>
    </r>
  </si>
  <si>
    <t>GESTIÓN DE COMUNICACIONES - IDPC MAYO DE 2007
1. IMAGEN CORPORATIVA IDPC
2. REDES SOCIALES IDPC 2017
3. PARTICIPACIÓN EN SINERGIAS
4. ACTIVIDADES DE LA PÁGINA WEB DEL IDPC Y MICROSITIOS
5. DESARROLLO PÁGINA WEB
6. CORREOs MASIVOs
7. VIDEOS Y DOCUMENTOS PRODUCIDOS POR EL EQUIPO AUDIOVISUAL DEL IDPC
8. REGISTRO FOTOGRÁFICO
9. GESTIÓN EN MEDIOS:</t>
  </si>
  <si>
    <t xml:space="preserve">Proceso de licitación de impresos de publicaciones IDPC en curso, para ser adjudicado la primera semana de agosto de 2017.  
Estado actual de procesos de proyectos editoriales:
1) Más allá del cliché: El Fondo fotográfico de Ernest Bourgarel: Se encuentra diseñado interior y cubierta. Fueron incluidos los últimos ajustes solicitados por el Director de la entidad. 
2) Premio Latinoamericano Rogelio Salmona: las pautas de diseño se encuentran en ajustes finales. Ya se cuenta con textos corregidos y en limpio y se está a la espera de la indicación de ubicación de imágenes para proceder al diseño.
3) Informe de gestión: Se seleccionaron nuevas imágenes para la publicación y posteriormente se diseñó la segunda versión del libro. Debe pasar a aprobación del director, para poder culminar ajustes y diseño.
4) Seminario de reciclaje de edificaciones: Se ubicaron todas las imágenes en los textos transcritos para la publicación.  Estos pasan a etapa de corrección de estilo para poder proceder con una pauta de diseño y para realizar el proceso de edición.
5) Brochure Enlucimiento de fachadas: Se realizó una primera versión de esta pieza gráfica, luego de un trabajo conjunto de selección de imágenes y depuración de textos.
6) Brochure Adopta un monumento: Se ha recibido el material de textos e imágenes para realizar la pauta de diseño.  Se realizará una selección alterna de fotos con el fin de buscar imágenes más impactantes para esta pieza gráfica. 
7) Thomas Reed: Se está a la espera de los textos finales en limpio y de unas imágenes actulaes de la obra de Reed en Quito para poder proceder al diseño de la publicación. 
8) Núcleos fundacionales: se ubicaron imágenes de estos núcleos en términos de cartografía en el Archivo General de la Nación. Se está procediendo a realizar una mayor búsqueda de imágenes en otros archivos y fuentes para complementar la publicación.
</t>
  </si>
  <si>
    <t>Se hizo entrega de los textos finales y actualizados de la investigación "En busca de Thomas Reed". 
Se reporta como terminadada la investigación para la exposición "Más allá del cliché, el fondo fotográfico de Ernest Bourgarel". 
Actualmente se está trabajando en la investigación relacionada con la exposición "Bogotá proyecta Futuro" y en el proyecto expositivo de Museo Renovado.</t>
  </si>
  <si>
    <t>Planillas de registro de atención y archivo de gestión del equipo de gestión del patrimonio y del Centro de Documentación.</t>
  </si>
  <si>
    <t xml:space="preserve">Instalación del Sistema Integral de Gestión de Bibliotecas KOHA para la catalogación de las colecciones del Centro de Documentación.
 Se han intervenido 51 expedientes que corresponden a 55 unidades documentales, del año 2008 y su levantamiento de inventario en formato FUID.
Se atendieron 72 solicitudes requeridas por usuarios internos (funcionarios de la Entidad) y externos (estudiantes, investigadores, entre otros).  
Adicionalmente, se atendieron 8 solicitudes por correo institucional.
Se está catalogando la Colección en el Sistema Integral de Gestión de Bibliotecas KOHA, 91 títulos, 130 ejemplares o unidades catalogadas del Centro de Documentación). De la serie Programa Distrital de Estímulos de la Subdirección de Divulgación de los Valores del Patrimonio Cultural, se han intervenido 41 expedientes que corresponden a 53 unidades documentales del año 2008 y su registro en el inventario en formato FUID. 
Se catalogaron 36 publicaciones  de 36, 166 ejemplares o unidades catalogadas del Centro de Documentación. 
</t>
  </si>
  <si>
    <t xml:space="preserve">Documentación e investigación de fuentes para la construcción de un  sistema de información en torno a la identificación de los Bienes y Sectores de Interés Cultural en la ciudad </t>
  </si>
  <si>
    <t>Actualización de procedimientos y procesos a cargo de la Subdirección de Divulgación</t>
  </si>
  <si>
    <t>Formular el Plan de Comunicaciones Interno</t>
  </si>
  <si>
    <t>Ejecutar el Plan de Comunicaciones Interno</t>
  </si>
  <si>
    <t>No se ha terminado de formular el plan de comunicaciones interno</t>
  </si>
  <si>
    <t xml:space="preserve">Apoyo en la gestión para que los expedientes contractuales a cargo de la Subdirecciòn esten completos   </t>
  </si>
  <si>
    <t>Apoyar en forma pertinente la realizaciòn de exposiciones: "Mas allá del cliche: el fondo fotográfico Ernest Bourgarel y "Fotográfica 2017".</t>
  </si>
  <si>
    <t>junio 7 de 2017, se participo en reunión de capacitación programada con el apoyo de Gestión documental para el seguimiento de TRD e indicaciones para llevar a cabo la gestión documental de la Subdirección de Divulgación de los Valores del Patrimonio</t>
  </si>
  <si>
    <t>Apoyo en la conformación y seguimiento mensual a las carpetas contractuales bajo la supervisión de la Subdirección de Divulgación.</t>
  </si>
  <si>
    <t>Seguimiento semestral de necesidades y requerimientos logísticos y administrativos de sede Casa Sámano</t>
  </si>
  <si>
    <t>Seguimiento del estado de respuestas del Sistema de correspondencia ORFEO a cada uno de los coordinadores de equipo, responsables de respuestas.</t>
  </si>
  <si>
    <t>Cumplimiento del 100% de la programación del PAC mensual durante el segundo tirmestre del año 2017.</t>
  </si>
  <si>
    <t>Reunión mensual de equipo coordinador de la Subdirección</t>
  </si>
  <si>
    <t>Se trabaja en el plan de mejoramiento, resultado de auditoria de contraloria, relacionada con el estado de los archivos contractuales 2016.</t>
  </si>
  <si>
    <t>Seguimiento trimestral al monitoreo y validación de riesgos, pendiente de ajustes en cuanto se termine la actualización de procesos.</t>
  </si>
  <si>
    <t>Apoyo en medias jornadas diarias al  seguimiento al plan de conservación documental</t>
  </si>
  <si>
    <t>Carpeta de gestión del empleado de carrera administrativa.</t>
  </si>
  <si>
    <t>Correos electrónicos, actas de reunión, documentos de trabajo y gestión.</t>
  </si>
  <si>
    <t>Junio 6 y 7 de 2017, participación en los lineamientos y propuestas para la política de espacio público del Distrito Capital.
Mesa de fomento de la SCRD.
Mesa de Información del SED y SCRD
Mesa intersectorial de educación en SED.</t>
  </si>
  <si>
    <t>Tramite ante el almacén y entrega a los funcionarios de la Subdirecciòn los suministros de oficina y papelerìa.</t>
  </si>
  <si>
    <t>Archivo de gestión de los equipos de formación proyecto 1024 y gestión del patrimonio proyecto 1107</t>
  </si>
  <si>
    <t>Rocio Alayón Herrera</t>
  </si>
  <si>
    <t>Ejecutar Planes de Mejoramiento</t>
  </si>
  <si>
    <t>Se ha generado una atención de a 1221 estudiantes correspondiente a niños de infancia y adolescencia en 11 colegios y 12 sedes educativas de las localidades de Engativá, Teusaquillo, Kennedy, Bosa, Ciudad Bolívar, Rafael Uribe y Tunjuelito.</t>
  </si>
  <si>
    <t xml:space="preserve">Dentro de la estructura del texto propuesto para la sistematización, contamos con un avance significativo frente a la 
Introducción , la identificación de referentes normativos  para la formación en Patrimonio Cultural y avances de la descripción de las perspectivas conceptuales de la formación patrimonial dentro de la ciudad de Bogotá. Adicionalmente se ha escrito el marco prospectivo del campo de la formación en patrimonio cultural, los ámbitos de la formación y  su especificación dentro de los colegios, las cifras requieren actualización al finalizar el año escolar.  </t>
  </si>
  <si>
    <t>En el marco del proceso de formación a formadores se profundizó en el uso audiovisual como un elemento vital para la sistematizaciòn y memoria social de los procesos liderados en aula y adicionalmente, se hizo un recorrido por la exposición Bogotá proyecta futuro del Museo de Bogotà.</t>
  </si>
  <si>
    <t xml:space="preserve">El área de curaduría ha avanzado en la realización de 7 guiones curatoriales, asociados a cinco ejes temáticos, que permiten crear exposiciones auto contenidas que serán distribuidas museográficamente en los espacios de la casa de la calle 10, según lo exija el desarrollo de cada tema. </t>
  </si>
  <si>
    <t>Levantamiento y registro de estados de conservación del 59 % del Fondo Cartográfico. 
Digitalización en alta resolución del 5 % de los Fondos Fotográficos; 48% de piezas rectificadas; 6,5% identificadas e inventariadas; 23% del fondo Daniel Rodríguez catalogado.
Digitalización en alta resolución del 59% del Fondo Cartográfico, 88% identificadas e inventariadas; 59% estados de conservación en fichas.
Colección Objetos (250 piezas): Identificación, registro y tramitación de tenencia de 92 piezas arqueológicas; 60% piezas identificadas, valoradas y clasificadas.</t>
  </si>
  <si>
    <t xml:space="preserve">Mediante el desarrollo de prácticas profesionales con estudiantes de la Facultad de Ciencias del Hábitat de la Universidad de La Salle, se identificaron 278 reproducciones fotográficas pertenecientes al anterior Museo de Desarrollo Urbano, de las cuales no se contaba con información detallada de inventario. </t>
  </si>
  <si>
    <t>Ingreso libre de visitantes a la exposición "Mas allá del cliche: el fondo fotográfico Ernest Bourgarel", inaugurada el 13 de mayo y Sala Urnas y  "Pontífices en Bogotá: Devociones, patrimonio religioso y urbanismo", inaugurada el 5 de septiembre de 2017</t>
  </si>
  <si>
    <t>Archivo de gestión , registro fotográfico, registro de asistencia de las actividades del Museo de Bogotá y estudio de públicos.</t>
  </si>
  <si>
    <t xml:space="preserve">En el mes de septiembre de 2017 se tomó la decisión de cerrar la exposición ubicada en el sendero a Monserrate,  "Saul Orduz, Puntos de Vista", teniendo en cuenta que es necesario realizar una intervención museográfica en los módulos expositivos.  La muestra se desmontará para realizar un nuevo proyecto expositivo a partir del mes de diciembre de 2017.  Los recursos de esta nueva propuesta provienen del  recursos del proyecto 1107, vingencia 2017 del  Plan de Desarrollo Bogotá Mejor para Todos. </t>
  </si>
  <si>
    <t xml:space="preserve">Se inauguró la exposición: "Orquesta Filármónica de Bogotá: 50 años tocando para ti", el 27 de julio. Se abrió al público la exposiciónrta "Bogotá proyecta futuro" el día 20 de septiembre. </t>
  </si>
  <si>
    <t>45.700 visitantes</t>
  </si>
  <si>
    <t>Visitantes</t>
  </si>
  <si>
    <t>675.500 visitantes</t>
  </si>
  <si>
    <t>48.000 visitantes</t>
  </si>
  <si>
    <t>5.100 visitantes</t>
  </si>
  <si>
    <t>Beneficiarios:Colegio La Candelaria, pensionados de la Armada Nacional, Colegio de La Universidad Libre, Universidad de La Salle, CET Colsubsidio,Jardín Infantil Bosque, Codema, Fundación integrarte, Colegio Militar Manuel Murrillo Too, Gimnasio Stephen Hawking, Gimnasio Los Alcaparros, Gimnasio Shekinah, Jardçin Infantil Las Aguas, Colegio Costa Rica, Colegio General Santander, Colegio Tirso de Molina y Fundación SKN group,  Colegio Agustín Nieto Caballero, colegio Nueva Esperanza, colegio La Victoria IED,  colegio Divino Maestro,  colegio La Joya,  colegio Carlos Castro Saavedra, Centro Educativo Libertad,  IED Fabio Lozano Simonelli. Talleres, visitas comentadas y recorridos en espacio público.</t>
  </si>
  <si>
    <t>500 visitantes</t>
  </si>
  <si>
    <t>Charlas dentro del Ciclo de conferencias "La vida en Bogotá: entre lo cotidiano y lo doméstico"
Conferencia La construcción del Relato en los fondos fotográficos Bourgarel y Acuña, en asocio a la 
 Exposición  "Mas allá del cliche: el fondo fotográfico Ernest Bourgarel", a cargo de María Alejandra Toro.
Érase una vez en el Museo; Ciclo de charlas "Entre lo cotidiano y lo doméstico", Charla Introducción a la música sinfónica y Bogotá, ciudad creativa de la Música y Charla de Germán Ferro sobre el Río Magdalena; Franja Profes al Museo: Se desarrolló la jornada: “Devoción, patrimonio religioso y urbanismo”  del día 26 de septiembre, de acuerdo con lo programado. Adicionalmente se realizó otra jornada el día 20 de septiembre con los docentes del colegio Villamar de Ciudad Bolívar. En total asistieron a esta jornada 15 personas.
Como parte de la franja de Charlas y conferencias se realizó la charla “Las locomotoras  a vapor en tiempos de Ernest Bourgarel”</t>
  </si>
  <si>
    <t>Tras las fases de revisión de cuestionario, análisis de variables y diseño metodológico, se aplicaron encuestas encuestas durante el mes de agosto de 2017. De manera simultánea se está haciendo el ingreso de datos en la rejilla de sistematización. Clasificación y reporte mensual de publicos del Museo de Bogotá</t>
  </si>
  <si>
    <t>8 exposiciones tempotrales realizadas</t>
  </si>
  <si>
    <t>"Orquesta Filármónica de Bogotá: 50 años tocando para ti", el 27 de julio de 2017. "Pontífices en Bogotá: Devociones, patrimonio religioso y urbanismo", en la sede de la calle 10, el día  5 de septiembre y  en la sede Casa Samano la exposición "Bogotá proyecta futuro" el día 20 de septiembre.  Se apoyó desde el Museo la producción y montaje de la exposición "Civinautas: explora el patrimonio", el día 4 de septiembre, la cual fue montada en el Archivo de Bogotá.</t>
  </si>
  <si>
    <t>485 servicios educativos ofrecidos</t>
  </si>
  <si>
    <t>Actividades educativas, entre recorridos, talleres, visitas introductorias, comentadas y talleres, dentro del ciclo de talleres de vacaciones a propósito de la exposición "Mas allá del cliche: el fondo fotográfico Ernest Bourgarel". Talleres: Diseñando mi tarjeta de visita, El portal de la memoria, Los recorridos realizados fueron: Una vuelta con Copérnico, Visitemos el Chorro de Quevedo, Patrimonial Manzana Cardenalicia, Jesuítica y Plaza de Bolívar, Plaza de Toros y circuito patrimonial Parque de la Independencia. Durante la exposición CIVINAUTAS 195 servicios educativos en torno a la exposición.</t>
  </si>
  <si>
    <t>Ofrecer actividades de Patrimonio Cultural</t>
  </si>
  <si>
    <t>43 actividades de Patrimonio Cultural ofrecidas</t>
  </si>
  <si>
    <t>Actividades de Patrimonio Cultural ofrecidas</t>
  </si>
  <si>
    <t>Charlas dentro de la franja de conferencias: La vida en Bogotá: entre lo cotidiano y lo doméstico. Conferencia La construcción del Relato en los fondos fotográficos Bourgarel y Acuña, en asocio a la 
   Exposición  "Mas allá del cliche: el fondo fotográfico Ernest Bourgarel", Érase una vez en el Museo, Charla Introducción a la música sinfónica y Bogotá, ciudad creativa de la Música, Charla de Germán Ferro sobre el Río Magdalena, jornada Profes al Museo: “Devoción, patrimonio religioso y urbanismo”  y jornada con docentes del colegio Villamar de Ciudad Bolívar. Charla “Las locomotoras  a vapor en tiempos de Ernest Bourgarel”. Con la programación del mes del patrimonio, se ofrecieron 13 actividades de patrimonio cultural.</t>
  </si>
  <si>
    <t>38 estímulos otorgados</t>
  </si>
  <si>
    <t>Expedición de la resolución 534 de 2017 de 13 ganadores de los premios de fotografía y Dibujatón</t>
  </si>
  <si>
    <t>1 plan de gestión acompañados</t>
  </si>
  <si>
    <r>
      <rPr>
        <b/>
        <sz val="11"/>
        <rFont val="Arial"/>
        <family val="2"/>
      </rPr>
      <t>Mesa Distrital de Cultura Artesanal: a</t>
    </r>
    <r>
      <rPr>
        <sz val="11"/>
        <rFont val="Arial"/>
        <family val="2"/>
      </rPr>
      <t xml:space="preserve">compañamiento y asesoría a la Mesa Distrital de Cultura Artesanal, en el desarrollo de insumos que aporten al plan de trabajo y plan de gestión orientado a la caracterización de los artesanos en Bogotá. 
</t>
    </r>
    <r>
      <rPr>
        <b/>
        <sz val="11"/>
        <rFont val="Arial"/>
        <family val="2"/>
      </rPr>
      <t>Fiesta de Reyes Magos y Epifanía del Barrio Egipto:</t>
    </r>
    <r>
      <rPr>
        <sz val="11"/>
        <rFont val="Arial"/>
        <family val="2"/>
      </rPr>
      <t xml:space="preserve"> desarrollo del proceso de investigación sobre la Fiesta de Reyes Magos del barrio Egipto, para documentar la manifestación cultural que permita generar una postulación para la inclusión de la manifestación en la LRPCI y la eventual formulación de un Plan Especial de Salvaguardia. </t>
    </r>
  </si>
  <si>
    <t>109 contenidos producidos y divulgados</t>
  </si>
  <si>
    <t>1. IMAGEN CORPORATIVA IDPC
2. REDES SOCIALES IDPC Y MDB2017
3. ACTIVIDADES DE LA PÁGINA WEB DEL IDPC, MDB Y MICROSITIOS
4. VIDEOS Y DOCUMENTOS PRODUCIDOS POR EL EQUIPO AUDIOVISUAL DEL IDPC
5. REGISTRO FOTOGRÁFICO
6. GESTIÓN DE MEDIOS
Cada uno de los anteriores componentes tiene un numero de actividades mensuales que son descritas en  los documento anexos de gestión de comunicaciones y gestión de medios.</t>
  </si>
  <si>
    <t>14 Publicaciones editadas</t>
  </si>
  <si>
    <t>1) Más allá del cliché. El fondo fotográfico de Ernest Bourgarel: Entrega de archivos finales para impresión y recepción de 1000 ejemplares de este título en el IDPC. (1 publicado)
 2) Bogotálogo. Usos, desusos y abusos del español hablado en Bogotá: Envío de archivos de artes finales para impresión.  Se recibieron 1500 ejemplares impresos en el IDPC. (1 publicado)
 3) Germán Samper. A dibujar se aprende dibujando: Envío de archivos de artes finales para impresión.  Se recibieron 500 ejemplares impresos en el IDPC. (1 publicado)
  4) Oriéntate. Los cerros son nuestro norte. Envío de archivos de artes finales para impresión.  Se recibieron 1000 ejemplares impresos en el IDPC. (1 publicado)
 5) Premio Latinoamericano de Arquitectura Rogelio Salmona. Espacios abiertos. Espacios colectivos. Segundo ciclo. 2016. Envío de archivos de artes finales para impresión.  Se recibieron 500 ejemplares impresos en el IDPC. (1 publicado)
6) Bogotá Proyecta Futuro: Se completó el proceso editorial de este catálogo en versión inglés y francés. Los archivos finales fueron entregados e impresos a través de la Secretaría de Cultura, Recreación y Deporte y se recibieron en el IDPC (1 publicado).</t>
  </si>
  <si>
    <t>Investigación terminada para exposición: PONTÍFICES EN BOGOTÁ: DEVOCIÓN, PATRIMONIO RELIGIOSO Y URBANISMO. Se finalizó la investigación asociada al proyecto expositivo "Bogotá proyecta futuro"</t>
  </si>
  <si>
    <t xml:space="preserve">Ofrecer consultas a través del Centro de Documentación </t>
  </si>
  <si>
    <t xml:space="preserve">250 asesorías atendidas a través del Centro de Documentación </t>
  </si>
  <si>
    <t xml:space="preserve">80 asesorías atendidas:
62 corresponden a solicitudes presenciales requeridas por usuarios internos (funcionarios de la Entidad) y externos (estudiantes, investigadores, entre otros); de los cuales consultaron 107 títulos de publicaciones y 32 (CD) de documentación en formato digital. 
18 corresponden a solicitudes atendidas a través del correo institucional. </t>
  </si>
  <si>
    <t>Actualización trimestral de hoja de vida de los indicadores de los procesos</t>
  </si>
  <si>
    <t>Se adelantaron reuniones de trabajo para actualizar el procedimiento de comunicaciones internos.</t>
  </si>
  <si>
    <t>Actualización de los usuarios de ORFEO del abogado, administrador financiero y apoyo administrativo de la Subdsirección de Divulgasción</t>
  </si>
  <si>
    <t>Gestión documental de la Subdirección de Divulgación de los Valores del Patrimonio a cargo de los líderes de equipos para preparar la entrega documental de fin de año.</t>
  </si>
  <si>
    <t>Mesa de fomento de la SCRD.
Mesa de Información del SED y SCRD
Mesa intersectorial de educación en SED.</t>
  </si>
  <si>
    <t xml:space="preserve">Capacitaciones dictadas durante la celebración del mes de patrimonio en septiembre de 2017, entr otras: Devociones populares en Bogotá,  una antropología del milagro; Las locomotoras de vapor en la época de Ernes Burgarel; Ciudad de todos, patrimonio de todos; </t>
  </si>
  <si>
    <t>Entrega de insumos requeridos por la Subdirección General para incorporar la gestión de la Subdirección de Divulgación al informe de rendición de cuentas IDPC 2017</t>
  </si>
  <si>
    <t>Clara Nydia Pardo Murillo
Edgar Andrés López</t>
  </si>
  <si>
    <t>Cumplimiento del 98% de la programación del PAC mensual durante el segundo tirmestre del año 2017.</t>
  </si>
  <si>
    <t>Reunión quincenal de equipo coordinador de la Subdirección</t>
  </si>
  <si>
    <t>Seguimiento trimestral al monitoreo y validación de riesgos, pendiente de ajustes en la medida que se ejecute el cronograma de actualización diseñado para tal fin..</t>
  </si>
  <si>
    <t>Catalogar la colección del Centro de Documentación</t>
  </si>
  <si>
    <t xml:space="preserve">800 bienes catalogados de la colección del centro de documentación. </t>
  </si>
  <si>
    <t>Bienes catalogados</t>
  </si>
  <si>
    <t xml:space="preserve">Una vez surtido el proceso de convocatoria para el cargo de planta temporal del IDPC, la bibliotecóloga y archivista Eda Lucía Feria Fernández, se posesionó el día 8 de marzo de 2017, con el fin de manejar y organizar el Centro de Documentación CENDOC y brindar asesorías para la consulta de la información que hace parte de sus acervos. </t>
  </si>
  <si>
    <t xml:space="preserve">Como parte del trabajo para ampliar la asesorías  del centro de documentación, se está catalogando la Colección en el Sistema Integral de Gestión de Bibliotecas KOHA, al 30 de junio de 2017 van 127 títulos, 166 ejemplares o unidades catalogadas del Centro de Documentación. 
De la serie Programa, subserie Programa Distrital de Estímulos de la Subdirección de Divulgación de los Valores del Patrimonio Cultural, se han intervenido (faltando el proceso de foliación) 41 expedientes que corresponden a 53 unidades documentales, almacenadas en 9 cajas X200 del año 2009 y su registro en el inventario en formato FUID. </t>
  </si>
  <si>
    <t xml:space="preserve">Como parte del trabajo para ampliar las asesorías  del centro de documentación, se está catalogando la Colección en el Sistema Integral de Gestión de Bibliotecas KOHA, al 30 de septiembre de 2017 van 329 títulos, 535 ejemplares o unidades catalogadas del Centro de Documentación.
De la serie Programas, subserie Programa Distrital de Estímulos y Programa Distrital de Apoyos Concertados de la Subdirección de Divulgación de los Valores del Patrimonio Cultural, se han intervenido (faltando el proceso de foliación) 27 expedientes que corresponden a 30 unidades documentales del año 2014 y 2015 y su registro en el inventario formato FUID.  </t>
  </si>
  <si>
    <t>Desarrollar acciones en el Programa de Patrimonios Locales</t>
  </si>
  <si>
    <t>19 acciones desarrolladas en el Programa de Patrimonios Locales</t>
  </si>
  <si>
    <t>Acciones desarrolladas</t>
  </si>
  <si>
    <t>Se iniciaron inscripciones en los ciclos de talleres de las localidades de Usme, Mártires y Bosa. Para que las comunidades participen en el proceso de identificación, valoración y creación colectiva del patrimonio cultural inmaterial de la localidad.</t>
  </si>
  <si>
    <t>Estrategia 1</t>
  </si>
  <si>
    <t xml:space="preserve">Mediante la implementación de estrategias de fomento y divulgación del patrimonio cultural tangible e intangible para todos los sectores y grupos poblacionales de la ciudad, con el fin de recuperar la memoria colectiva, las prácticas culturales y la identidad de la ciudad.                  </t>
  </si>
  <si>
    <t>Estrategia 2</t>
  </si>
  <si>
    <t xml:space="preserve">Mediante el fomento de acciones para el desarrollo de procesos de formación en gestión del patrimonio cultural.                        </t>
  </si>
  <si>
    <t>Estrategia 3</t>
  </si>
  <si>
    <t xml:space="preserve">Mediante el desarrollo de programas y actividades permanentes de formación y actualización de formadores en patrimonio cultural.                        </t>
  </si>
  <si>
    <t>Estrategia</t>
  </si>
  <si>
    <t>Actividades</t>
  </si>
  <si>
    <t>T1</t>
  </si>
  <si>
    <t>T2</t>
  </si>
  <si>
    <t>T3</t>
  </si>
  <si>
    <t>T4</t>
  </si>
  <si>
    <t>Acumulado</t>
  </si>
  <si>
    <t>P</t>
  </si>
  <si>
    <t>E</t>
  </si>
  <si>
    <t>Efectividad</t>
  </si>
  <si>
    <t>Objetivo Estratégico 1: Fomentar la apropiación social del patrimonio cultural tangible e intangible.</t>
  </si>
  <si>
    <t>Ponderación</t>
  </si>
  <si>
    <t>Ponderación Estrategia</t>
  </si>
  <si>
    <t>Ponderación Objetivo</t>
  </si>
  <si>
    <t>Objetivo</t>
  </si>
  <si>
    <t>Avance Acumulado</t>
  </si>
  <si>
    <t>Faltante</t>
  </si>
  <si>
    <t>Objetivo 1</t>
  </si>
  <si>
    <t>NNA Formados</t>
  </si>
  <si>
    <t>Sistematización</t>
  </si>
  <si>
    <t>Docentes</t>
  </si>
  <si>
    <t>Estrategia 4</t>
  </si>
  <si>
    <t>Estrategia 5</t>
  </si>
  <si>
    <t>Estrategia 6</t>
  </si>
  <si>
    <t>Objetivo Estratégico 4: Divulgar los valores de patrimonio cultural en todo el Distrito Capital.</t>
  </si>
  <si>
    <t xml:space="preserve">Mediante la consolidación de acciones que contribuyan al fortalecimiento del Museo de Bogotá como plataforma para desarrollar la apropiación del patrimonio cultural de la ciudad.                        </t>
  </si>
  <si>
    <t xml:space="preserve">Mediante el desarrollo de inventarios, valoración y catalogación del patrimonio material e inmaterial en las localidades de la ciudad.                        </t>
  </si>
  <si>
    <t xml:space="preserve">Realizar el Inventario de los Bienes de Interés Cultural </t>
  </si>
  <si>
    <t xml:space="preserve">Mediante la realización de actividades educativas y culturales en el campo del patrimonio cultural a través de los cuales se divulgue el patrimonio cultural tangible e intangible del Distrito Capital y se vincule a la ciudadanía.                        </t>
  </si>
  <si>
    <t>Ofrecer Servicios Culturales</t>
  </si>
  <si>
    <t xml:space="preserve">Mediante la consolidación de actividades que promuevan la activación, reconocimiento, valoración y apropiación del patrimonio cultural de la ciudad, para integrarlo a la dinámica urbana de Bogotá.         </t>
  </si>
  <si>
    <t xml:space="preserve">Mediante la implementación de acciones para comunicar contenidos sobre el patrimonio cultural en los medios de comunicación convencionales y alternativos, nacionales, distritales y locales.                        </t>
  </si>
  <si>
    <t xml:space="preserve">Ofrecer asesorías a través del Centro de Documentación </t>
  </si>
  <si>
    <t xml:space="preserve">Mediante el fortalecimiento de los sistemas de información en torno a la identificación de los Bienes y Sectores de Interés Cultural en la ciudad                        </t>
  </si>
  <si>
    <t>Objetivo 4</t>
  </si>
  <si>
    <t>Fortalecimiento del Museo</t>
  </si>
  <si>
    <t>Inventario</t>
  </si>
  <si>
    <t>Actividades Educativas y Culturales</t>
  </si>
  <si>
    <t>Estímulos</t>
  </si>
  <si>
    <t>Accines de Comunicación del Patrimonio Cultural</t>
  </si>
  <si>
    <t>Programado en el Segundo Semestre</t>
  </si>
  <si>
    <t xml:space="preserve">Mediante acciones de mejora y sostenibilidad del Sistema Integrado de Gestión.                        </t>
  </si>
  <si>
    <t xml:space="preserve">Mediante el fortalecimiento de la comunicación interna y el trabajo en equipo. </t>
  </si>
  <si>
    <t>Objetivo Estratégico 5: Fortalecer la gestión y administración institucional</t>
  </si>
  <si>
    <t xml:space="preserve">Mediante el fortalecimiento de la comunicación interna y el trabajo en equipo.                        </t>
  </si>
  <si>
    <t>Objetivo 5</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</si>
</sst>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1" formatCode="_-* #,##0\ _€_-;\-* #,##0\ _€_-;_-* &quot;-&quot;\ _€_-;_-@_-"/>
    <numFmt numFmtId="164" formatCode="_-* #,##0.00_-;\-* #,##0.00_-;_-* &quot;-&quot;??_-;_-@_-"/>
    <numFmt numFmtId="165" formatCode="_ * #,##0.00_ ;_ * \-#,##0.00_ ;_ * &quot;-&quot;??_ ;_ @_ "/>
    <numFmt numFmtId="166" formatCode="0.0%"/>
    <numFmt numFmtId="167" formatCode="_-* #,##0\ _€_-;\-* #,##0\ _€_-;_-* \-?\ _€_-;_-@_-"/>
    <numFmt numFmtId="168" formatCode="_-* #,##0_-;\-* #,##0_-;_-* &quot;-&quot;??_-;_-@_-"/>
  </numFmts>
  <fonts count="45" x14ac:knownFonts="1">
    <font>
      <sz val="11"/>
      <color theme="1"/>
      <name val="Calibri"/>
      <family val="2"/>
      <scheme val="minor"/>
    </font>
    <font>
      <sz val="10"/>
      <name val="Arial"/>
      <family val="2"/>
    </font>
    <font>
      <sz val="9"/>
      <color indexed="81"/>
      <name val="Tahoma"/>
      <family val="2"/>
    </font>
    <font>
      <b/>
      <sz val="9"/>
      <color indexed="81"/>
      <name val="Tahoma"/>
      <family val="2"/>
    </font>
    <font>
      <sz val="11"/>
      <color indexed="8"/>
      <name val="Calibri"/>
      <family val="2"/>
    </font>
    <font>
      <sz val="10"/>
      <name val="Arial Narrow"/>
      <family val="2"/>
    </font>
    <font>
      <b/>
      <sz val="12"/>
      <name val="Arial Narrow"/>
      <family val="2"/>
    </font>
    <font>
      <sz val="12"/>
      <name val="Arial Narrow"/>
      <family val="2"/>
    </font>
    <font>
      <b/>
      <sz val="10"/>
      <name val="Arial Narrow"/>
      <family val="2"/>
    </font>
    <font>
      <b/>
      <sz val="11"/>
      <name val="Arial Narrow"/>
      <family val="2"/>
    </font>
    <font>
      <sz val="14"/>
      <name val="Arial"/>
      <family val="2"/>
    </font>
    <font>
      <sz val="12"/>
      <name val="Arial"/>
      <family val="2"/>
    </font>
    <font>
      <sz val="16"/>
      <name val="Arial"/>
      <family val="2"/>
    </font>
    <font>
      <b/>
      <sz val="11"/>
      <name val="Arial"/>
      <family val="2"/>
    </font>
    <font>
      <sz val="11"/>
      <name val="Arial"/>
      <family val="2"/>
    </font>
    <font>
      <b/>
      <sz val="16"/>
      <name val="Arial Narrow"/>
      <family val="2"/>
    </font>
    <font>
      <b/>
      <i/>
      <sz val="11"/>
      <name val="Arial"/>
      <family val="2"/>
    </font>
    <font>
      <b/>
      <sz val="14"/>
      <name val="Arial"/>
      <family val="2"/>
    </font>
    <font>
      <b/>
      <sz val="16"/>
      <name val="Arial"/>
      <family val="2"/>
    </font>
    <font>
      <b/>
      <sz val="12"/>
      <name val="Arial"/>
      <family val="2"/>
    </font>
    <font>
      <b/>
      <sz val="10"/>
      <color indexed="8"/>
      <name val="Calibri"/>
      <family val="2"/>
    </font>
    <font>
      <sz val="10"/>
      <color indexed="8"/>
      <name val="Calibri"/>
      <family val="2"/>
    </font>
    <font>
      <b/>
      <sz val="14"/>
      <name val="Arial Narrow"/>
      <family val="2"/>
    </font>
    <font>
      <sz val="10"/>
      <color theme="1"/>
      <name val="Calibri"/>
      <family val="2"/>
      <scheme val="minor"/>
    </font>
    <font>
      <b/>
      <sz val="10"/>
      <color theme="1"/>
      <name val="Calibri"/>
      <family val="2"/>
      <scheme val="minor"/>
    </font>
    <font>
      <sz val="10"/>
      <color rgb="FF000000"/>
      <name val="Calibri"/>
      <family val="2"/>
      <scheme val="minor"/>
    </font>
    <font>
      <sz val="16"/>
      <color theme="1"/>
      <name val="Arial"/>
      <family val="2"/>
    </font>
    <font>
      <b/>
      <sz val="11"/>
      <color theme="1"/>
      <name val="Calibri"/>
      <family val="2"/>
      <scheme val="minor"/>
    </font>
    <font>
      <sz val="11"/>
      <color rgb="FFFF0000"/>
      <name val="Arial"/>
      <family val="2"/>
    </font>
    <font>
      <sz val="12"/>
      <color rgb="FFFF0000"/>
      <name val="Arial Narrow"/>
      <family val="2"/>
    </font>
    <font>
      <b/>
      <sz val="12"/>
      <color theme="1"/>
      <name val="Arial Narrow"/>
      <family val="2"/>
    </font>
    <font>
      <sz val="12"/>
      <color theme="1"/>
      <name val="Arial Narrow"/>
      <family val="2"/>
    </font>
    <font>
      <sz val="12"/>
      <color theme="0"/>
      <name val="Arial Narrow"/>
      <family val="2"/>
    </font>
    <font>
      <sz val="8"/>
      <name val="Arial"/>
      <family val="2"/>
    </font>
    <font>
      <b/>
      <sz val="12"/>
      <color theme="0"/>
      <name val="Arial Narrow"/>
      <family val="2"/>
    </font>
    <font>
      <b/>
      <sz val="11"/>
      <color theme="0"/>
      <name val="Arial"/>
      <family val="2"/>
    </font>
    <font>
      <u/>
      <sz val="11"/>
      <color theme="10"/>
      <name val="Calibri"/>
      <family val="2"/>
      <scheme val="minor"/>
    </font>
    <font>
      <u/>
      <sz val="11"/>
      <color theme="11"/>
      <name val="Calibri"/>
      <family val="2"/>
      <scheme val="minor"/>
    </font>
    <font>
      <sz val="11"/>
      <color theme="1"/>
      <name val="Calibri"/>
      <family val="2"/>
      <scheme val="minor"/>
    </font>
    <font>
      <sz val="9"/>
      <name val="Arial"/>
      <family val="2"/>
    </font>
    <font>
      <b/>
      <sz val="11"/>
      <color theme="0"/>
      <name val="Calibri"/>
      <family val="2"/>
      <scheme val="minor"/>
    </font>
    <font>
      <b/>
      <sz val="10"/>
      <color theme="0"/>
      <name val="Calibri"/>
      <family val="2"/>
      <scheme val="minor"/>
    </font>
    <font>
      <sz val="9"/>
      <color theme="1"/>
      <name val="Calibri"/>
      <family val="2"/>
      <scheme val="minor"/>
    </font>
    <font>
      <sz val="8"/>
      <color theme="1"/>
      <name val="Calibri"/>
      <family val="2"/>
      <scheme val="minor"/>
    </font>
    <font>
      <sz val="8"/>
      <color rgb="FFFF0000"/>
      <name val="Arial"/>
      <family val="2"/>
    </font>
  </fonts>
  <fills count="8">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00"/>
        <bgColor indexed="64"/>
      </patternFill>
    </fill>
    <fill>
      <patternFill patternType="solid">
        <fgColor rgb="FF92D050"/>
        <bgColor indexed="64"/>
      </patternFill>
    </fill>
    <fill>
      <patternFill patternType="solid">
        <fgColor theme="4"/>
        <bgColor indexed="64"/>
      </patternFill>
    </fill>
  </fills>
  <borders count="68">
    <border>
      <left/>
      <right/>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medium">
        <color indexed="64"/>
      </left>
      <right/>
      <top/>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top/>
      <bottom style="hair">
        <color indexed="64"/>
      </bottom>
      <diagonal/>
    </border>
    <border>
      <left style="hair">
        <color indexed="64"/>
      </left>
      <right/>
      <top style="hair">
        <color indexed="64"/>
      </top>
      <bottom style="hair">
        <color indexed="64"/>
      </bottom>
      <diagonal/>
    </border>
    <border>
      <left/>
      <right/>
      <top style="dotted">
        <color indexed="64"/>
      </top>
      <bottom style="dotted">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hair">
        <color indexed="64"/>
      </left>
      <right/>
      <top/>
      <bottom/>
      <diagonal/>
    </border>
    <border>
      <left/>
      <right style="medium">
        <color indexed="64"/>
      </right>
      <top/>
      <bottom style="hair">
        <color indexed="64"/>
      </bottom>
      <diagonal/>
    </border>
    <border>
      <left/>
      <right/>
      <top style="dotted">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top style="hair">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hair">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right/>
      <top style="dotted">
        <color indexed="64"/>
      </top>
      <bottom style="hair">
        <color indexed="64"/>
      </bottom>
      <diagonal/>
    </border>
    <border>
      <left/>
      <right style="medium">
        <color indexed="64"/>
      </right>
      <top style="dotted">
        <color indexed="64"/>
      </top>
      <bottom style="hair">
        <color indexed="64"/>
      </bottom>
      <diagonal/>
    </border>
    <border>
      <left style="dotted">
        <color indexed="64"/>
      </left>
      <right/>
      <top style="dotted">
        <color indexed="64"/>
      </top>
      <bottom style="dotted">
        <color indexed="64"/>
      </bottom>
      <diagonal/>
    </border>
    <border>
      <left/>
      <right style="dotted">
        <color indexed="64"/>
      </right>
      <top style="dotted">
        <color indexed="64"/>
      </top>
      <bottom style="dotted">
        <color indexed="64"/>
      </bottom>
      <diagonal/>
    </border>
    <border>
      <left style="dotted">
        <color indexed="64"/>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medium">
        <color indexed="64"/>
      </left>
      <right/>
      <top style="hair">
        <color indexed="64"/>
      </top>
      <bottom/>
      <diagonal/>
    </border>
    <border>
      <left/>
      <right style="hair">
        <color indexed="64"/>
      </right>
      <top style="hair">
        <color indexed="64"/>
      </top>
      <bottom/>
      <diagonal/>
    </border>
    <border>
      <left style="medium">
        <color indexed="64"/>
      </left>
      <right/>
      <top/>
      <bottom style="hair">
        <color indexed="64"/>
      </bottom>
      <diagonal/>
    </border>
    <border>
      <left/>
      <right style="hair">
        <color indexed="64"/>
      </right>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hair">
        <color indexed="64"/>
      </right>
      <top/>
      <bottom/>
      <diagonal/>
    </border>
    <border>
      <left style="hair">
        <color indexed="64"/>
      </left>
      <right/>
      <top/>
      <bottom style="hair">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dotted">
        <color indexed="64"/>
      </left>
      <right style="dotted">
        <color indexed="64"/>
      </right>
      <top style="dotted">
        <color indexed="64"/>
      </top>
      <bottom style="dotted">
        <color indexed="64"/>
      </bottom>
      <diagonal/>
    </border>
    <border>
      <left style="medium">
        <color indexed="64"/>
      </left>
      <right style="dashed">
        <color indexed="64"/>
      </right>
      <top/>
      <bottom style="dashed">
        <color indexed="64"/>
      </bottom>
      <diagonal/>
    </border>
  </borders>
  <cellStyleXfs count="51">
    <xf numFmtId="0" fontId="0" fillId="0" borderId="0"/>
    <xf numFmtId="41" fontId="4" fillId="0" borderId="0" applyFont="0" applyFill="0" applyBorder="0" applyAlignment="0" applyProtection="0"/>
    <xf numFmtId="165" fontId="1" fillId="0" borderId="0" applyFont="0" applyFill="0" applyBorder="0" applyAlignment="0" applyProtection="0"/>
    <xf numFmtId="0" fontId="1"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1" fontId="4" fillId="0" borderId="0" applyFon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164" fontId="38" fillId="0" borderId="0" applyFont="0" applyFill="0" applyBorder="0" applyAlignment="0" applyProtection="0"/>
    <xf numFmtId="0" fontId="38" fillId="0" borderId="0"/>
    <xf numFmtId="41" fontId="38" fillId="0" borderId="0" applyFont="0" applyFill="0" applyBorder="0" applyAlignment="0" applyProtection="0"/>
  </cellStyleXfs>
  <cellXfs count="451">
    <xf numFmtId="0" fontId="0" fillId="0" borderId="0" xfId="0"/>
    <xf numFmtId="0" fontId="7" fillId="0" borderId="0" xfId="0" applyFont="1"/>
    <xf numFmtId="0" fontId="7" fillId="0" borderId="0" xfId="0" applyFont="1" applyAlignment="1">
      <alignment horizontal="center" vertical="center"/>
    </xf>
    <xf numFmtId="0" fontId="7" fillId="0" borderId="0" xfId="0" applyFont="1" applyAlignment="1">
      <alignment horizontal="center"/>
    </xf>
    <xf numFmtId="0" fontId="6" fillId="0" borderId="0" xfId="0" applyFont="1"/>
    <xf numFmtId="0" fontId="7" fillId="0" borderId="1" xfId="0" applyFont="1" applyBorder="1" applyAlignment="1">
      <alignment horizontal="center"/>
    </xf>
    <xf numFmtId="0" fontId="8" fillId="2" borderId="0" xfId="0" applyFont="1" applyFill="1" applyBorder="1" applyAlignment="1">
      <alignment horizontal="left"/>
    </xf>
    <xf numFmtId="0" fontId="8" fillId="2" borderId="0" xfId="0" applyFont="1" applyFill="1" applyBorder="1" applyAlignment="1">
      <alignment horizontal="center"/>
    </xf>
    <xf numFmtId="0" fontId="6" fillId="2" borderId="0" xfId="0" applyFont="1" applyFill="1" applyBorder="1" applyAlignment="1"/>
    <xf numFmtId="0" fontId="7" fillId="2" borderId="0" xfId="0" applyFont="1" applyFill="1"/>
    <xf numFmtId="0" fontId="7" fillId="0" borderId="0" xfId="0" applyFont="1" applyFill="1"/>
    <xf numFmtId="0" fontId="7" fillId="2" borderId="0" xfId="0" applyFont="1" applyFill="1" applyBorder="1"/>
    <xf numFmtId="0" fontId="10" fillId="2" borderId="1" xfId="0" applyFont="1" applyFill="1" applyBorder="1" applyAlignment="1">
      <alignment horizontal="center" vertical="center"/>
    </xf>
    <xf numFmtId="0" fontId="14" fillId="0" borderId="0" xfId="0" applyFont="1" applyFill="1" applyBorder="1" applyAlignment="1">
      <alignment horizontal="left" vertical="center" wrapText="1"/>
    </xf>
    <xf numFmtId="0" fontId="13" fillId="0" borderId="0" xfId="0" applyFont="1" applyFill="1" applyBorder="1" applyAlignment="1">
      <alignment horizontal="center" vertical="center" wrapText="1"/>
    </xf>
    <xf numFmtId="0" fontId="13" fillId="0" borderId="0" xfId="0" applyFont="1" applyFill="1" applyBorder="1" applyAlignment="1">
      <alignment horizontal="center" vertical="center"/>
    </xf>
    <xf numFmtId="0" fontId="7" fillId="2" borderId="0" xfId="0" applyFont="1" applyFill="1" applyAlignment="1">
      <alignment horizontal="center" vertical="center"/>
    </xf>
    <xf numFmtId="0" fontId="8" fillId="2" borderId="3" xfId="0" applyFont="1" applyFill="1" applyBorder="1" applyAlignment="1">
      <alignment horizontal="left"/>
    </xf>
    <xf numFmtId="0" fontId="6" fillId="2" borderId="4" xfId="0" applyFont="1" applyFill="1" applyBorder="1" applyAlignment="1"/>
    <xf numFmtId="0" fontId="13" fillId="4" borderId="1"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3" xfId="0" applyFont="1" applyFill="1" applyBorder="1" applyAlignment="1">
      <alignment horizontal="left"/>
    </xf>
    <xf numFmtId="0" fontId="13" fillId="2" borderId="0" xfId="0" applyFont="1" applyFill="1" applyBorder="1" applyAlignment="1">
      <alignment horizontal="left"/>
    </xf>
    <xf numFmtId="0" fontId="13" fillId="2" borderId="0" xfId="0" applyFont="1" applyFill="1" applyBorder="1" applyAlignment="1"/>
    <xf numFmtId="0" fontId="13" fillId="2" borderId="4" xfId="0" applyFont="1" applyFill="1" applyBorder="1" applyAlignment="1"/>
    <xf numFmtId="0" fontId="14" fillId="0" borderId="3" xfId="0" applyFont="1" applyBorder="1" applyAlignment="1">
      <alignment horizontal="center" vertical="center"/>
    </xf>
    <xf numFmtId="0" fontId="14" fillId="0" borderId="0" xfId="0" applyFont="1" applyBorder="1" applyAlignment="1">
      <alignment horizontal="center" vertical="center"/>
    </xf>
    <xf numFmtId="0" fontId="14" fillId="2" borderId="0" xfId="0" applyFont="1" applyFill="1" applyBorder="1" applyAlignment="1">
      <alignment horizontal="center" vertical="center"/>
    </xf>
    <xf numFmtId="0" fontId="14" fillId="0" borderId="0" xfId="0" applyFont="1" applyBorder="1" applyAlignment="1">
      <alignment horizontal="center"/>
    </xf>
    <xf numFmtId="0" fontId="14" fillId="0" borderId="0" xfId="0" applyFont="1" applyBorder="1"/>
    <xf numFmtId="0" fontId="14" fillId="0" borderId="4" xfId="0" applyFont="1" applyBorder="1"/>
    <xf numFmtId="0" fontId="16" fillId="2" borderId="0" xfId="0" applyFont="1" applyFill="1" applyBorder="1" applyAlignment="1">
      <alignment horizontal="center" vertical="center" wrapText="1"/>
    </xf>
    <xf numFmtId="0" fontId="16" fillId="2" borderId="4" xfId="0" applyFont="1" applyFill="1" applyBorder="1" applyAlignment="1">
      <alignment horizontal="center" vertical="center" wrapText="1"/>
    </xf>
    <xf numFmtId="0" fontId="13" fillId="2" borderId="0" xfId="0" applyFont="1" applyFill="1" applyBorder="1" applyAlignment="1">
      <alignment horizontal="center"/>
    </xf>
    <xf numFmtId="0" fontId="13" fillId="2" borderId="0" xfId="0" applyFont="1" applyFill="1" applyBorder="1" applyAlignment="1">
      <alignment vertical="center" wrapText="1"/>
    </xf>
    <xf numFmtId="167" fontId="13" fillId="4" borderId="1" xfId="0" applyNumberFormat="1" applyFont="1" applyFill="1" applyBorder="1" applyAlignment="1">
      <alignment horizontal="center" vertical="center" wrapText="1"/>
    </xf>
    <xf numFmtId="167" fontId="13" fillId="0" borderId="0" xfId="0" applyNumberFormat="1" applyFont="1" applyFill="1" applyBorder="1" applyAlignment="1">
      <alignment horizontal="center" vertical="center" wrapText="1"/>
    </xf>
    <xf numFmtId="0" fontId="13" fillId="0" borderId="0" xfId="0" applyFont="1" applyFill="1" applyBorder="1" applyAlignment="1">
      <alignment vertical="center" wrapText="1"/>
    </xf>
    <xf numFmtId="0" fontId="13" fillId="2" borderId="4" xfId="0" applyFont="1" applyFill="1" applyBorder="1" applyAlignment="1">
      <alignment vertical="center" wrapText="1"/>
    </xf>
    <xf numFmtId="167" fontId="13" fillId="4" borderId="5" xfId="0" applyNumberFormat="1" applyFont="1" applyFill="1" applyBorder="1" applyAlignment="1">
      <alignment horizontal="center" vertical="center" wrapText="1"/>
    </xf>
    <xf numFmtId="0" fontId="14" fillId="0" borderId="3" xfId="0" applyFont="1" applyFill="1" applyBorder="1" applyAlignment="1">
      <alignment horizontal="center" vertical="center" wrapText="1"/>
    </xf>
    <xf numFmtId="0" fontId="19" fillId="2" borderId="0" xfId="0" applyFont="1" applyFill="1" applyBorder="1" applyAlignment="1">
      <alignment horizontal="center" vertical="center" wrapText="1"/>
    </xf>
    <xf numFmtId="0" fontId="19" fillId="2" borderId="0" xfId="0" applyFont="1" applyFill="1" applyBorder="1" applyAlignment="1">
      <alignment vertical="center" wrapText="1"/>
    </xf>
    <xf numFmtId="0" fontId="19" fillId="2" borderId="4" xfId="0" applyFont="1" applyFill="1" applyBorder="1" applyAlignment="1">
      <alignment vertical="center" wrapText="1"/>
    </xf>
    <xf numFmtId="0" fontId="23" fillId="0" borderId="0" xfId="0" applyFont="1"/>
    <xf numFmtId="0" fontId="24" fillId="4" borderId="6" xfId="0" applyFont="1" applyFill="1" applyBorder="1" applyAlignment="1">
      <alignment horizontal="center" vertical="center" wrapText="1"/>
    </xf>
    <xf numFmtId="0" fontId="24" fillId="4" borderId="8" xfId="0" applyFont="1" applyFill="1" applyBorder="1" applyAlignment="1">
      <alignment horizontal="center" vertical="center" wrapText="1"/>
    </xf>
    <xf numFmtId="0" fontId="24" fillId="4" borderId="9" xfId="0" applyFont="1" applyFill="1" applyBorder="1" applyAlignment="1">
      <alignment horizontal="center" vertical="center" wrapText="1"/>
    </xf>
    <xf numFmtId="0" fontId="23" fillId="0" borderId="1" xfId="0" applyFont="1" applyBorder="1" applyAlignment="1">
      <alignment vertical="center" wrapText="1"/>
    </xf>
    <xf numFmtId="0" fontId="25" fillId="0" borderId="1" xfId="0" applyFont="1" applyBorder="1" applyAlignment="1">
      <alignment vertical="center" wrapText="1"/>
    </xf>
    <xf numFmtId="0" fontId="23" fillId="0" borderId="10" xfId="0" applyFont="1" applyBorder="1" applyAlignment="1">
      <alignment vertical="center" wrapText="1"/>
    </xf>
    <xf numFmtId="0" fontId="7" fillId="0" borderId="11" xfId="0" applyFont="1" applyBorder="1" applyAlignment="1">
      <alignment horizontal="center"/>
    </xf>
    <xf numFmtId="0" fontId="23" fillId="0" borderId="1" xfId="0" applyFont="1" applyBorder="1" applyAlignment="1">
      <alignment vertical="center"/>
    </xf>
    <xf numFmtId="0" fontId="0" fillId="0" borderId="0" xfId="0" applyAlignment="1"/>
    <xf numFmtId="0" fontId="23" fillId="5" borderId="1" xfId="0" applyFont="1" applyFill="1" applyBorder="1" applyAlignment="1">
      <alignment vertical="center"/>
    </xf>
    <xf numFmtId="0" fontId="14" fillId="0" borderId="12" xfId="0" applyFont="1" applyBorder="1" applyAlignment="1">
      <alignment vertical="center" wrapText="1"/>
    </xf>
    <xf numFmtId="0" fontId="13" fillId="3" borderId="13" xfId="0" applyFont="1" applyFill="1" applyBorder="1" applyAlignment="1">
      <alignment horizontal="center" vertical="center" wrapText="1"/>
    </xf>
    <xf numFmtId="0" fontId="13" fillId="3" borderId="14" xfId="0" applyFont="1" applyFill="1" applyBorder="1" applyAlignment="1">
      <alignment horizontal="center" vertical="center"/>
    </xf>
    <xf numFmtId="0" fontId="23" fillId="0" borderId="15" xfId="0" applyFont="1" applyBorder="1" applyAlignment="1">
      <alignment vertical="center" wrapText="1"/>
    </xf>
    <xf numFmtId="0" fontId="23" fillId="0" borderId="16" xfId="0" applyFont="1" applyBorder="1" applyAlignment="1">
      <alignment vertical="center" wrapText="1"/>
    </xf>
    <xf numFmtId="0" fontId="23" fillId="0" borderId="17" xfId="0" applyFont="1" applyBorder="1" applyAlignment="1">
      <alignment vertical="center" wrapText="1"/>
    </xf>
    <xf numFmtId="0" fontId="23" fillId="5" borderId="16" xfId="0" applyFont="1" applyFill="1" applyBorder="1" applyAlignment="1">
      <alignment vertical="center" wrapText="1"/>
    </xf>
    <xf numFmtId="0" fontId="14" fillId="2" borderId="18"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0" xfId="0" applyFont="1" applyFill="1" applyBorder="1" applyAlignment="1">
      <alignment vertical="center" wrapText="1"/>
    </xf>
    <xf numFmtId="0" fontId="14" fillId="2" borderId="12" xfId="0" applyFont="1" applyFill="1" applyBorder="1" applyAlignment="1">
      <alignment horizontal="left" vertical="center" wrapText="1"/>
    </xf>
    <xf numFmtId="0" fontId="14" fillId="2" borderId="19" xfId="0" applyFont="1" applyFill="1" applyBorder="1" applyAlignment="1">
      <alignment horizontal="left" vertical="center" wrapText="1"/>
    </xf>
    <xf numFmtId="0" fontId="13" fillId="2" borderId="0" xfId="0" applyFont="1" applyFill="1" applyBorder="1" applyAlignment="1">
      <alignment horizontal="center" vertical="center"/>
    </xf>
    <xf numFmtId="0" fontId="13" fillId="2" borderId="20" xfId="0" applyFont="1" applyFill="1" applyBorder="1" applyAlignment="1">
      <alignment horizontal="center" wrapText="1"/>
    </xf>
    <xf numFmtId="0" fontId="13" fillId="2" borderId="20" xfId="0" applyFont="1" applyFill="1" applyBorder="1" applyAlignment="1">
      <alignment horizontal="center"/>
    </xf>
    <xf numFmtId="0" fontId="7" fillId="0" borderId="21" xfId="0" applyFont="1" applyBorder="1" applyAlignment="1">
      <alignment horizontal="center"/>
    </xf>
    <xf numFmtId="0" fontId="7" fillId="0" borderId="22" xfId="0" applyFont="1" applyBorder="1" applyAlignment="1">
      <alignment horizontal="center"/>
    </xf>
    <xf numFmtId="49" fontId="26" fillId="0" borderId="1" xfId="0" applyNumberFormat="1" applyFont="1" applyBorder="1" applyAlignment="1">
      <alignment horizontal="center" vertical="center"/>
    </xf>
    <xf numFmtId="0" fontId="13" fillId="4" borderId="1" xfId="0" applyFont="1" applyFill="1" applyBorder="1" applyAlignment="1">
      <alignment horizontal="center" vertical="center" wrapText="1"/>
    </xf>
    <xf numFmtId="0" fontId="12" fillId="0" borderId="1" xfId="0" applyFont="1" applyBorder="1" applyAlignment="1">
      <alignment horizontal="center" vertical="center"/>
    </xf>
    <xf numFmtId="0" fontId="13" fillId="2" borderId="23" xfId="0" applyFont="1" applyFill="1" applyBorder="1" applyAlignment="1" applyProtection="1">
      <alignment horizontal="center" vertical="center" wrapText="1"/>
      <protection locked="0"/>
    </xf>
    <xf numFmtId="0" fontId="14" fillId="0" borderId="13" xfId="0" applyFont="1" applyBorder="1" applyAlignment="1" applyProtection="1">
      <alignment horizontal="left" vertical="center" wrapText="1"/>
      <protection locked="0"/>
    </xf>
    <xf numFmtId="0" fontId="9" fillId="2" borderId="2" xfId="0" applyFont="1" applyFill="1" applyBorder="1" applyAlignment="1" applyProtection="1">
      <alignment horizontal="center" vertical="center" wrapText="1"/>
      <protection locked="0"/>
    </xf>
    <xf numFmtId="0" fontId="7" fillId="0" borderId="0" xfId="0" applyFont="1" applyAlignment="1" applyProtection="1">
      <alignment horizontal="center" vertical="center"/>
      <protection locked="0"/>
    </xf>
    <xf numFmtId="0" fontId="7" fillId="0" borderId="0" xfId="0" applyFont="1" applyAlignment="1" applyProtection="1">
      <alignment horizontal="center"/>
      <protection locked="0"/>
    </xf>
    <xf numFmtId="0" fontId="7" fillId="0" borderId="0" xfId="0" applyFont="1" applyProtection="1">
      <protection locked="0"/>
    </xf>
    <xf numFmtId="0" fontId="6" fillId="0" borderId="0" xfId="0" applyFont="1" applyProtection="1">
      <protection locked="0"/>
    </xf>
    <xf numFmtId="2" fontId="14" fillId="0" borderId="1" xfId="0" applyNumberFormat="1" applyFont="1" applyFill="1" applyBorder="1" applyAlignment="1" applyProtection="1">
      <alignment vertical="center" wrapText="1"/>
      <protection locked="0"/>
    </xf>
    <xf numFmtId="167" fontId="13" fillId="4" borderId="5" xfId="0" applyNumberFormat="1" applyFont="1" applyFill="1" applyBorder="1" applyAlignment="1" applyProtection="1">
      <alignment horizontal="center" vertical="center" wrapText="1"/>
      <protection locked="0"/>
    </xf>
    <xf numFmtId="166" fontId="14" fillId="0" borderId="1" xfId="4" applyNumberFormat="1" applyFont="1" applyFill="1" applyBorder="1" applyAlignment="1" applyProtection="1">
      <alignment vertical="center" wrapText="1"/>
      <protection locked="0"/>
    </xf>
    <xf numFmtId="0" fontId="7" fillId="0" borderId="0" xfId="0" applyFont="1" applyFill="1" applyProtection="1">
      <protection locked="0"/>
    </xf>
    <xf numFmtId="0" fontId="14" fillId="0" borderId="1" xfId="0" applyFont="1" applyFill="1" applyBorder="1" applyAlignment="1" applyProtection="1">
      <alignment horizontal="center" vertical="center" wrapText="1"/>
      <protection locked="0"/>
    </xf>
    <xf numFmtId="0" fontId="14" fillId="0" borderId="21" xfId="0" applyFont="1" applyFill="1" applyBorder="1" applyAlignment="1" applyProtection="1">
      <alignment horizontal="left" vertical="center" wrapText="1"/>
      <protection locked="0"/>
    </xf>
    <xf numFmtId="14" fontId="14" fillId="0" borderId="1" xfId="0" applyNumberFormat="1" applyFont="1" applyFill="1" applyBorder="1" applyAlignment="1" applyProtection="1">
      <alignment horizontal="center" vertical="center"/>
      <protection locked="0"/>
    </xf>
    <xf numFmtId="0" fontId="14" fillId="0" borderId="1" xfId="0" applyNumberFormat="1" applyFont="1" applyFill="1" applyBorder="1" applyAlignment="1" applyProtection="1">
      <alignment horizontal="center" vertical="center" wrapText="1"/>
      <protection locked="0"/>
    </xf>
    <xf numFmtId="167" fontId="14" fillId="0" borderId="5" xfId="0" applyNumberFormat="1" applyFont="1" applyFill="1" applyBorder="1" applyAlignment="1" applyProtection="1">
      <alignment horizontal="center" vertical="center" wrapText="1"/>
      <protection locked="0"/>
    </xf>
    <xf numFmtId="0" fontId="14" fillId="2" borderId="0" xfId="0" applyFont="1" applyFill="1" applyBorder="1" applyAlignment="1" applyProtection="1">
      <alignment horizontal="center" vertical="center" wrapText="1"/>
      <protection locked="0"/>
    </xf>
    <xf numFmtId="0" fontId="14" fillId="0" borderId="0" xfId="0" applyFont="1" applyFill="1" applyBorder="1" applyAlignment="1" applyProtection="1">
      <alignment horizontal="left" vertical="center" wrapText="1"/>
      <protection locked="0"/>
    </xf>
    <xf numFmtId="0" fontId="14" fillId="0" borderId="0" xfId="0" applyFont="1" applyFill="1" applyBorder="1" applyAlignment="1" applyProtection="1">
      <alignment horizontal="center" vertical="center" wrapText="1"/>
      <protection locked="0"/>
    </xf>
    <xf numFmtId="0" fontId="14" fillId="0" borderId="0" xfId="0" applyFont="1" applyFill="1" applyBorder="1" applyAlignment="1" applyProtection="1">
      <alignment horizontal="center" vertical="center"/>
      <protection locked="0"/>
    </xf>
    <xf numFmtId="0" fontId="14" fillId="0" borderId="0" xfId="0" applyNumberFormat="1" applyFont="1" applyFill="1" applyBorder="1" applyAlignment="1" applyProtection="1">
      <alignment horizontal="center" vertical="center" wrapText="1"/>
      <protection locked="0"/>
    </xf>
    <xf numFmtId="2" fontId="14" fillId="0" borderId="0" xfId="0" applyNumberFormat="1" applyFont="1" applyFill="1" applyBorder="1" applyAlignment="1" applyProtection="1">
      <alignment vertical="center" wrapText="1"/>
      <protection locked="0"/>
    </xf>
    <xf numFmtId="167" fontId="14" fillId="0" borderId="0" xfId="0" applyNumberFormat="1" applyFont="1" applyFill="1" applyBorder="1" applyAlignment="1" applyProtection="1">
      <alignment horizontal="center" vertical="center" wrapText="1"/>
      <protection locked="0"/>
    </xf>
    <xf numFmtId="0" fontId="13" fillId="4" borderId="1" xfId="0" applyFont="1" applyFill="1" applyBorder="1" applyAlignment="1" applyProtection="1">
      <alignment horizontal="center" vertical="center" wrapText="1"/>
      <protection locked="0"/>
    </xf>
    <xf numFmtId="167" fontId="13" fillId="4" borderId="1" xfId="0" applyNumberFormat="1" applyFont="1" applyFill="1" applyBorder="1" applyAlignment="1" applyProtection="1">
      <alignment horizontal="center" vertical="center" wrapText="1"/>
      <protection locked="0"/>
    </xf>
    <xf numFmtId="0" fontId="14" fillId="0" borderId="0" xfId="0" applyFont="1" applyAlignment="1" applyProtection="1">
      <alignment horizontal="center" vertical="center"/>
      <protection locked="0"/>
    </xf>
    <xf numFmtId="0" fontId="14" fillId="0" borderId="0" xfId="0" applyFont="1" applyAlignment="1" applyProtection="1">
      <alignment horizontal="center"/>
      <protection locked="0"/>
    </xf>
    <xf numFmtId="0" fontId="14" fillId="0" borderId="0" xfId="0" applyFont="1" applyProtection="1">
      <protection locked="0"/>
    </xf>
    <xf numFmtId="0" fontId="13" fillId="0" borderId="0" xfId="0" applyFont="1" applyProtection="1">
      <protection locked="0"/>
    </xf>
    <xf numFmtId="0" fontId="13" fillId="3" borderId="66" xfId="0" applyFont="1" applyFill="1" applyBorder="1" applyAlignment="1">
      <alignment horizontal="center" vertical="center" wrapText="1"/>
    </xf>
    <xf numFmtId="0" fontId="14" fillId="0" borderId="66" xfId="0" applyFont="1" applyBorder="1" applyAlignment="1">
      <alignment vertical="center" wrapText="1"/>
    </xf>
    <xf numFmtId="0" fontId="14" fillId="0" borderId="66" xfId="0" applyFont="1" applyBorder="1" applyAlignment="1" applyProtection="1">
      <alignment horizontal="center" vertical="center" wrapText="1"/>
      <protection locked="0"/>
    </xf>
    <xf numFmtId="0" fontId="27" fillId="0" borderId="0" xfId="0" applyFont="1"/>
    <xf numFmtId="0" fontId="14" fillId="0" borderId="1" xfId="0" applyFont="1" applyFill="1" applyBorder="1" applyAlignment="1" applyProtection="1">
      <alignment horizontal="center" vertical="center" wrapText="1"/>
      <protection locked="0"/>
    </xf>
    <xf numFmtId="0" fontId="14" fillId="0" borderId="21" xfId="0" applyFont="1" applyFill="1" applyBorder="1" applyAlignment="1" applyProtection="1">
      <alignment horizontal="center" vertical="center" wrapText="1"/>
      <protection locked="0"/>
    </xf>
    <xf numFmtId="0" fontId="14" fillId="0" borderId="1" xfId="0" applyFont="1" applyFill="1" applyBorder="1" applyAlignment="1" applyProtection="1">
      <alignment horizontal="center" vertical="center" wrapText="1"/>
      <protection locked="0"/>
    </xf>
    <xf numFmtId="9" fontId="14" fillId="0" borderId="1" xfId="0" applyNumberFormat="1" applyFont="1" applyFill="1" applyBorder="1" applyAlignment="1" applyProtection="1">
      <alignment horizontal="center" vertical="center" wrapText="1"/>
      <protection locked="0"/>
    </xf>
    <xf numFmtId="0" fontId="14" fillId="0" borderId="1" xfId="0" applyFont="1" applyFill="1" applyBorder="1" applyAlignment="1" applyProtection="1">
      <alignment horizontal="center" vertical="center" wrapText="1"/>
      <protection locked="0"/>
    </xf>
    <xf numFmtId="2" fontId="14" fillId="0" borderId="1" xfId="0" applyNumberFormat="1" applyFont="1" applyFill="1" applyBorder="1" applyAlignment="1" applyProtection="1">
      <alignment horizontal="center" vertical="center" wrapText="1"/>
      <protection locked="0"/>
    </xf>
    <xf numFmtId="0" fontId="28" fillId="0" borderId="1" xfId="0" applyFont="1" applyFill="1" applyBorder="1" applyAlignment="1" applyProtection="1">
      <alignment horizontal="center" vertical="center" wrapText="1"/>
      <protection locked="0"/>
    </xf>
    <xf numFmtId="166" fontId="28" fillId="0" borderId="1" xfId="4" applyNumberFormat="1" applyFont="1" applyFill="1" applyBorder="1" applyAlignment="1" applyProtection="1">
      <alignment vertical="center" wrapText="1"/>
      <protection locked="0"/>
    </xf>
    <xf numFmtId="0" fontId="29" fillId="0" borderId="0" xfId="0" applyFont="1" applyProtection="1">
      <protection locked="0"/>
    </xf>
    <xf numFmtId="0" fontId="14" fillId="0" borderId="1" xfId="0" applyFont="1" applyFill="1" applyBorder="1" applyAlignment="1" applyProtection="1">
      <alignment horizontal="center" vertical="center" wrapText="1"/>
      <protection locked="0"/>
    </xf>
    <xf numFmtId="3" fontId="14" fillId="2" borderId="1" xfId="0" applyNumberFormat="1" applyFont="1" applyFill="1" applyBorder="1" applyAlignment="1" applyProtection="1">
      <alignment horizontal="center" vertical="center" wrapText="1"/>
      <protection locked="0"/>
    </xf>
    <xf numFmtId="2" fontId="14" fillId="2" borderId="1" xfId="0" applyNumberFormat="1" applyFont="1" applyFill="1" applyBorder="1" applyAlignment="1" applyProtection="1">
      <alignment vertical="center" wrapText="1"/>
      <protection locked="0"/>
    </xf>
    <xf numFmtId="9" fontId="14" fillId="0" borderId="1" xfId="4" applyFont="1" applyFill="1" applyBorder="1" applyAlignment="1" applyProtection="1">
      <alignment horizontal="center" vertical="center" wrapText="1"/>
      <protection locked="0"/>
    </xf>
    <xf numFmtId="0" fontId="13" fillId="4" borderId="1" xfId="0" applyFont="1" applyFill="1" applyBorder="1" applyAlignment="1" applyProtection="1">
      <alignment horizontal="center" vertical="center" wrapText="1"/>
      <protection locked="0"/>
    </xf>
    <xf numFmtId="0" fontId="14" fillId="0" borderId="1" xfId="0" applyFont="1" applyFill="1" applyBorder="1" applyAlignment="1" applyProtection="1">
      <alignment horizontal="center" vertical="center" wrapText="1"/>
      <protection locked="0"/>
    </xf>
    <xf numFmtId="0" fontId="14" fillId="2" borderId="21" xfId="0" applyFont="1" applyFill="1" applyBorder="1" applyAlignment="1" applyProtection="1">
      <alignment horizontal="left" vertical="center" wrapText="1"/>
      <protection locked="0"/>
    </xf>
    <xf numFmtId="9" fontId="14" fillId="0" borderId="1" xfId="4" applyFont="1" applyFill="1" applyBorder="1" applyAlignment="1" applyProtection="1">
      <alignment vertical="center" wrapText="1"/>
      <protection locked="0"/>
    </xf>
    <xf numFmtId="0" fontId="7" fillId="0" borderId="0" xfId="0" applyFont="1" applyProtection="1">
      <protection locked="0"/>
    </xf>
    <xf numFmtId="167" fontId="13" fillId="4" borderId="5" xfId="0" applyNumberFormat="1" applyFont="1" applyFill="1" applyBorder="1" applyAlignment="1" applyProtection="1">
      <alignment horizontal="center" vertical="center" wrapText="1"/>
      <protection locked="0"/>
    </xf>
    <xf numFmtId="0" fontId="14" fillId="0" borderId="1" xfId="0" applyFont="1" applyFill="1" applyBorder="1" applyAlignment="1" applyProtection="1">
      <alignment horizontal="left" vertical="center" wrapText="1"/>
      <protection locked="0"/>
    </xf>
    <xf numFmtId="166" fontId="14" fillId="0" borderId="1" xfId="4" applyNumberFormat="1" applyFont="1" applyFill="1" applyBorder="1" applyAlignment="1" applyProtection="1">
      <alignment vertical="center" wrapText="1"/>
      <protection locked="0"/>
    </xf>
    <xf numFmtId="0" fontId="14" fillId="2" borderId="1" xfId="0" applyFont="1" applyFill="1" applyBorder="1" applyAlignment="1" applyProtection="1">
      <alignment horizontal="center" vertical="center" wrapText="1"/>
      <protection locked="0"/>
    </xf>
    <xf numFmtId="0" fontId="14" fillId="0" borderId="1" xfId="0" applyFont="1" applyFill="1" applyBorder="1" applyAlignment="1" applyProtection="1">
      <alignment horizontal="center" vertical="center" wrapText="1"/>
      <protection locked="0"/>
    </xf>
    <xf numFmtId="0" fontId="14" fillId="0" borderId="21" xfId="0" applyFont="1" applyFill="1" applyBorder="1" applyAlignment="1" applyProtection="1">
      <alignment horizontal="left" vertical="center" wrapText="1"/>
      <protection locked="0"/>
    </xf>
    <xf numFmtId="14" fontId="14" fillId="0" borderId="1" xfId="0" applyNumberFormat="1" applyFont="1" applyFill="1" applyBorder="1" applyAlignment="1" applyProtection="1">
      <alignment horizontal="center" vertical="center"/>
      <protection locked="0"/>
    </xf>
    <xf numFmtId="0" fontId="14" fillId="0" borderId="1" xfId="0" applyNumberFormat="1" applyFont="1" applyFill="1" applyBorder="1" applyAlignment="1" applyProtection="1">
      <alignment horizontal="center" vertical="center" wrapText="1"/>
      <protection locked="0"/>
    </xf>
    <xf numFmtId="167" fontId="14" fillId="0" borderId="5" xfId="0" applyNumberFormat="1" applyFont="1" applyFill="1" applyBorder="1" applyAlignment="1" applyProtection="1">
      <alignment horizontal="center" vertical="center" wrapText="1"/>
      <protection locked="0"/>
    </xf>
    <xf numFmtId="0" fontId="14" fillId="2" borderId="21" xfId="0" applyFont="1" applyFill="1" applyBorder="1" applyAlignment="1" applyProtection="1">
      <alignment horizontal="left" vertical="center" wrapText="1"/>
      <protection locked="0"/>
    </xf>
    <xf numFmtId="9" fontId="14" fillId="2" borderId="1" xfId="4" applyFont="1" applyFill="1" applyBorder="1" applyAlignment="1" applyProtection="1">
      <alignment horizontal="center" vertical="center" wrapText="1"/>
      <protection locked="0"/>
    </xf>
    <xf numFmtId="166" fontId="14" fillId="2" borderId="1" xfId="4" applyNumberFormat="1" applyFont="1" applyFill="1" applyBorder="1" applyAlignment="1" applyProtection="1">
      <alignment vertical="center" wrapText="1"/>
      <protection locked="0"/>
    </xf>
    <xf numFmtId="167" fontId="14" fillId="2" borderId="5" xfId="0" applyNumberFormat="1" applyFont="1" applyFill="1" applyBorder="1" applyAlignment="1" applyProtection="1">
      <alignment horizontal="center" vertical="center" wrapText="1"/>
      <protection locked="0"/>
    </xf>
    <xf numFmtId="0" fontId="7" fillId="2" borderId="0" xfId="0" applyFont="1" applyFill="1" applyProtection="1">
      <protection locked="0"/>
    </xf>
    <xf numFmtId="9" fontId="14" fillId="2" borderId="17" xfId="4" applyFont="1" applyFill="1" applyBorder="1" applyAlignment="1" applyProtection="1">
      <alignment horizontal="center" vertical="center" wrapText="1"/>
      <protection locked="0"/>
    </xf>
    <xf numFmtId="0" fontId="14" fillId="2" borderId="17" xfId="0" applyFont="1" applyFill="1" applyBorder="1" applyAlignment="1" applyProtection="1">
      <alignment horizontal="center" vertical="center" wrapText="1"/>
      <protection locked="0"/>
    </xf>
    <xf numFmtId="0" fontId="14" fillId="2" borderId="1" xfId="0" applyFont="1" applyFill="1" applyBorder="1" applyAlignment="1" applyProtection="1">
      <alignment horizontal="center" vertical="center" wrapText="1"/>
      <protection locked="0"/>
    </xf>
    <xf numFmtId="0" fontId="13" fillId="3" borderId="2" xfId="0" applyFont="1" applyFill="1" applyBorder="1" applyAlignment="1">
      <alignment horizontal="center" vertical="center" wrapText="1"/>
    </xf>
    <xf numFmtId="0" fontId="24" fillId="4" borderId="7" xfId="0" applyFont="1" applyFill="1" applyBorder="1" applyAlignment="1">
      <alignment horizontal="center" vertical="center" wrapText="1"/>
    </xf>
    <xf numFmtId="0" fontId="0" fillId="2" borderId="0" xfId="0" applyFill="1"/>
    <xf numFmtId="0" fontId="7" fillId="2" borderId="0" xfId="0" applyFont="1" applyFill="1" applyAlignment="1">
      <alignment horizontal="center"/>
    </xf>
    <xf numFmtId="0" fontId="7" fillId="2" borderId="0" xfId="0" applyFont="1" applyFill="1"/>
    <xf numFmtId="0" fontId="7" fillId="2" borderId="0" xfId="0" applyFont="1" applyFill="1" applyAlignment="1">
      <alignment horizontal="center" vertical="center"/>
    </xf>
    <xf numFmtId="14" fontId="14" fillId="0" borderId="1" xfId="0" applyNumberFormat="1" applyFont="1" applyFill="1" applyBorder="1" applyAlignment="1" applyProtection="1">
      <alignment horizontal="center" vertical="center"/>
      <protection locked="0"/>
    </xf>
    <xf numFmtId="0" fontId="7" fillId="2" borderId="0" xfId="0" applyFont="1" applyFill="1" applyBorder="1" applyAlignment="1">
      <alignment horizontal="center" vertical="center"/>
    </xf>
    <xf numFmtId="0" fontId="7" fillId="2" borderId="1" xfId="0" applyFont="1" applyFill="1" applyBorder="1" applyAlignment="1">
      <alignment horizontal="center"/>
    </xf>
    <xf numFmtId="0" fontId="7" fillId="0" borderId="0" xfId="0" applyFont="1" applyProtection="1">
      <protection locked="0"/>
    </xf>
    <xf numFmtId="0" fontId="14" fillId="0" borderId="21" xfId="0" applyFont="1" applyFill="1" applyBorder="1" applyAlignment="1" applyProtection="1">
      <alignment horizontal="left" vertical="center" wrapText="1"/>
      <protection locked="0"/>
    </xf>
    <xf numFmtId="167" fontId="14" fillId="0" borderId="5" xfId="0" applyNumberFormat="1" applyFont="1" applyFill="1" applyBorder="1" applyAlignment="1" applyProtection="1">
      <alignment horizontal="center" vertical="center" wrapText="1"/>
      <protection locked="0"/>
    </xf>
    <xf numFmtId="9" fontId="14" fillId="0" borderId="1" xfId="0" applyNumberFormat="1" applyFont="1" applyFill="1" applyBorder="1" applyAlignment="1" applyProtection="1">
      <alignment horizontal="center" vertical="center" wrapText="1"/>
      <protection locked="0"/>
    </xf>
    <xf numFmtId="9" fontId="14" fillId="0" borderId="1" xfId="4" applyFont="1" applyFill="1" applyBorder="1" applyAlignment="1" applyProtection="1">
      <alignment horizontal="center" vertical="center" wrapText="1"/>
      <protection locked="0"/>
    </xf>
    <xf numFmtId="0" fontId="14" fillId="2" borderId="1" xfId="0" applyFont="1" applyFill="1" applyBorder="1" applyAlignment="1" applyProtection="1">
      <alignment horizontal="center" vertical="center" wrapText="1"/>
      <protection locked="0"/>
    </xf>
    <xf numFmtId="9" fontId="14" fillId="2" borderId="1" xfId="4" applyFont="1" applyFill="1" applyBorder="1" applyAlignment="1" applyProtection="1">
      <alignment horizontal="center" vertical="center" wrapText="1"/>
      <protection locked="0"/>
    </xf>
    <xf numFmtId="166" fontId="14" fillId="2" borderId="1" xfId="4" applyNumberFormat="1" applyFont="1" applyFill="1" applyBorder="1" applyAlignment="1" applyProtection="1">
      <alignment vertical="center" wrapText="1"/>
      <protection locked="0"/>
    </xf>
    <xf numFmtId="0" fontId="7" fillId="2" borderId="0" xfId="0" applyFont="1" applyFill="1" applyProtection="1">
      <protection locked="0"/>
    </xf>
    <xf numFmtId="0" fontId="6" fillId="2" borderId="0" xfId="0" applyFont="1" applyFill="1" applyBorder="1" applyAlignment="1" applyProtection="1">
      <alignment vertical="center"/>
      <protection locked="0"/>
    </xf>
    <xf numFmtId="0" fontId="30" fillId="2" borderId="0" xfId="0" applyFont="1" applyFill="1" applyBorder="1" applyAlignment="1" applyProtection="1">
      <alignment vertical="center"/>
      <protection locked="0"/>
    </xf>
    <xf numFmtId="0" fontId="7" fillId="2" borderId="0" xfId="0" applyFont="1" applyFill="1" applyAlignment="1" applyProtection="1">
      <alignment horizontal="center" vertical="center"/>
      <protection locked="0"/>
    </xf>
    <xf numFmtId="0" fontId="7" fillId="2" borderId="0" xfId="0" applyFont="1" applyFill="1" applyAlignment="1" applyProtection="1">
      <alignment horizontal="center"/>
      <protection locked="0"/>
    </xf>
    <xf numFmtId="0" fontId="6" fillId="2" borderId="0" xfId="0" applyFont="1" applyFill="1" applyProtection="1">
      <protection locked="0"/>
    </xf>
    <xf numFmtId="9" fontId="7" fillId="2" borderId="0" xfId="4" applyFont="1" applyFill="1" applyAlignment="1" applyProtection="1">
      <alignment horizontal="center" vertical="center"/>
      <protection locked="0"/>
    </xf>
    <xf numFmtId="2" fontId="7" fillId="2" borderId="0" xfId="4" applyNumberFormat="1" applyFont="1" applyFill="1" applyAlignment="1" applyProtection="1">
      <alignment horizontal="center" vertical="center"/>
      <protection locked="0"/>
    </xf>
    <xf numFmtId="0" fontId="32" fillId="2" borderId="0" xfId="0" applyFont="1" applyFill="1" applyAlignment="1" applyProtection="1">
      <alignment horizontal="center" vertical="center"/>
      <protection locked="0"/>
    </xf>
    <xf numFmtId="9" fontId="32" fillId="2" borderId="0" xfId="4" applyFont="1" applyFill="1" applyAlignment="1" applyProtection="1">
      <alignment horizontal="center" vertical="center"/>
      <protection locked="0"/>
    </xf>
    <xf numFmtId="1" fontId="14" fillId="0" borderId="1" xfId="0" applyNumberFormat="1" applyFont="1" applyFill="1" applyBorder="1" applyAlignment="1" applyProtection="1">
      <alignment vertical="center" wrapText="1"/>
      <protection locked="0"/>
    </xf>
    <xf numFmtId="9" fontId="14" fillId="2" borderId="1" xfId="4" applyFont="1" applyFill="1" applyBorder="1" applyAlignment="1" applyProtection="1">
      <alignment vertical="center" wrapText="1"/>
      <protection locked="0"/>
    </xf>
    <xf numFmtId="1" fontId="14" fillId="2" borderId="1" xfId="0" applyNumberFormat="1" applyFont="1" applyFill="1" applyBorder="1" applyAlignment="1" applyProtection="1">
      <alignment vertical="center" wrapText="1"/>
      <protection locked="0"/>
    </xf>
    <xf numFmtId="0" fontId="14" fillId="0" borderId="1" xfId="0" applyFont="1" applyFill="1" applyBorder="1" applyAlignment="1" applyProtection="1">
      <alignment vertical="center" wrapText="1"/>
      <protection locked="0"/>
    </xf>
    <xf numFmtId="0" fontId="14" fillId="0" borderId="1" xfId="0" applyFont="1" applyFill="1" applyBorder="1" applyAlignment="1" applyProtection="1">
      <alignment horizontal="center" vertical="center" wrapText="1"/>
      <protection locked="0"/>
    </xf>
    <xf numFmtId="0" fontId="10" fillId="0" borderId="1" xfId="0" applyFont="1" applyFill="1" applyBorder="1" applyAlignment="1" applyProtection="1">
      <alignment horizontal="center" vertical="center" wrapText="1"/>
      <protection locked="0"/>
    </xf>
    <xf numFmtId="9" fontId="14" fillId="0" borderId="1" xfId="6" applyFont="1" applyFill="1" applyBorder="1" applyAlignment="1" applyProtection="1">
      <alignment horizontal="center" vertical="center" wrapText="1"/>
      <protection locked="0"/>
    </xf>
    <xf numFmtId="14" fontId="14" fillId="0" borderId="1" xfId="0" applyNumberFormat="1" applyFont="1" applyFill="1" applyBorder="1" applyAlignment="1" applyProtection="1">
      <alignment horizontal="center" vertical="center"/>
      <protection locked="0"/>
    </xf>
    <xf numFmtId="167" fontId="35" fillId="0" borderId="4" xfId="0" applyNumberFormat="1" applyFont="1" applyFill="1" applyBorder="1" applyAlignment="1">
      <alignment horizontal="center" vertical="center" wrapText="1"/>
    </xf>
    <xf numFmtId="0" fontId="34" fillId="2" borderId="0" xfId="0" applyFont="1" applyFill="1" applyProtection="1">
      <protection locked="0"/>
    </xf>
    <xf numFmtId="0" fontId="14" fillId="0" borderId="1" xfId="0" applyFont="1" applyFill="1" applyBorder="1" applyAlignment="1" applyProtection="1">
      <alignment horizontal="center" vertical="center" wrapText="1"/>
      <protection locked="0"/>
    </xf>
    <xf numFmtId="14" fontId="14" fillId="0" borderId="1" xfId="0" applyNumberFormat="1" applyFont="1" applyFill="1" applyBorder="1" applyAlignment="1" applyProtection="1">
      <alignment horizontal="center" vertical="center"/>
      <protection locked="0"/>
    </xf>
    <xf numFmtId="0" fontId="14" fillId="0" borderId="1" xfId="0" applyNumberFormat="1" applyFont="1" applyFill="1" applyBorder="1" applyAlignment="1" applyProtection="1">
      <alignment horizontal="center" vertical="center" wrapText="1"/>
      <protection locked="0"/>
    </xf>
    <xf numFmtId="0" fontId="14" fillId="2" borderId="21" xfId="0" applyFont="1" applyFill="1" applyBorder="1" applyAlignment="1" applyProtection="1">
      <alignment horizontal="left" vertical="center" wrapText="1"/>
      <protection locked="0"/>
    </xf>
    <xf numFmtId="0" fontId="14" fillId="0" borderId="1" xfId="0" applyFont="1" applyFill="1" applyBorder="1" applyAlignment="1" applyProtection="1">
      <alignment horizontal="center" vertical="center" wrapText="1"/>
      <protection locked="0"/>
    </xf>
    <xf numFmtId="14" fontId="14" fillId="0" borderId="1" xfId="0" applyNumberFormat="1" applyFont="1" applyFill="1" applyBorder="1" applyAlignment="1" applyProtection="1">
      <alignment horizontal="center" vertical="center"/>
      <protection locked="0"/>
    </xf>
    <xf numFmtId="0" fontId="14" fillId="0" borderId="1" xfId="0" applyNumberFormat="1" applyFont="1" applyFill="1" applyBorder="1" applyAlignment="1" applyProtection="1">
      <alignment horizontal="center" vertical="center" wrapText="1"/>
      <protection locked="0"/>
    </xf>
    <xf numFmtId="0" fontId="14" fillId="2" borderId="21" xfId="0" applyFont="1" applyFill="1" applyBorder="1" applyAlignment="1" applyProtection="1">
      <alignment horizontal="left" vertical="center" wrapText="1"/>
      <protection locked="0"/>
    </xf>
    <xf numFmtId="9" fontId="14" fillId="2" borderId="17" xfId="6" applyFont="1" applyFill="1" applyBorder="1" applyAlignment="1" applyProtection="1">
      <alignment horizontal="center" vertical="center" wrapText="1"/>
      <protection locked="0"/>
    </xf>
    <xf numFmtId="0" fontId="14" fillId="2" borderId="17" xfId="0" applyFont="1" applyFill="1" applyBorder="1" applyAlignment="1" applyProtection="1">
      <alignment horizontal="center" vertical="center" wrapText="1"/>
      <protection locked="0"/>
    </xf>
    <xf numFmtId="0" fontId="35" fillId="0" borderId="0" xfId="0" applyFont="1" applyProtection="1">
      <protection locked="0"/>
    </xf>
    <xf numFmtId="0" fontId="10" fillId="0" borderId="1" xfId="0" applyFont="1" applyFill="1" applyBorder="1" applyAlignment="1" applyProtection="1">
      <alignment horizontal="center" vertical="center" wrapText="1"/>
      <protection locked="0"/>
    </xf>
    <xf numFmtId="9" fontId="14" fillId="0" borderId="1" xfId="6" applyFont="1" applyFill="1" applyBorder="1" applyAlignment="1" applyProtection="1">
      <alignment horizontal="center" vertical="center" wrapText="1"/>
      <protection locked="0"/>
    </xf>
    <xf numFmtId="0" fontId="14" fillId="0" borderId="1" xfId="0" applyFont="1" applyFill="1" applyBorder="1" applyAlignment="1" applyProtection="1">
      <alignment vertical="center" wrapText="1"/>
      <protection locked="0"/>
    </xf>
    <xf numFmtId="0" fontId="14" fillId="0" borderId="1" xfId="0" applyFont="1" applyFill="1" applyBorder="1" applyAlignment="1" applyProtection="1">
      <alignment horizontal="center" vertical="center" wrapText="1"/>
      <protection locked="0"/>
    </xf>
    <xf numFmtId="0" fontId="10" fillId="0" borderId="1" xfId="0" applyFont="1" applyFill="1" applyBorder="1" applyAlignment="1" applyProtection="1">
      <alignment horizontal="center" vertical="center" wrapText="1"/>
      <protection locked="0"/>
    </xf>
    <xf numFmtId="9" fontId="14" fillId="0" borderId="1" xfId="6" applyFont="1" applyFill="1" applyBorder="1" applyAlignment="1" applyProtection="1">
      <alignment horizontal="center" vertical="center" wrapText="1"/>
      <protection locked="0"/>
    </xf>
    <xf numFmtId="14" fontId="14" fillId="0" borderId="1" xfId="0" applyNumberFormat="1" applyFont="1" applyFill="1" applyBorder="1" applyAlignment="1" applyProtection="1">
      <alignment horizontal="center" vertical="center"/>
      <protection locked="0"/>
    </xf>
    <xf numFmtId="0" fontId="14" fillId="2" borderId="0" xfId="0" applyFont="1" applyFill="1" applyBorder="1" applyAlignment="1" applyProtection="1">
      <alignment horizontal="left" vertical="center" wrapText="1"/>
      <protection locked="0"/>
    </xf>
    <xf numFmtId="0" fontId="14" fillId="2" borderId="0" xfId="0" applyFont="1" applyFill="1" applyBorder="1" applyAlignment="1" applyProtection="1">
      <alignment horizontal="left" vertical="center" wrapText="1"/>
      <protection locked="0"/>
    </xf>
    <xf numFmtId="0" fontId="7" fillId="0" borderId="0" xfId="0" applyFont="1" applyAlignment="1">
      <alignment horizontal="left"/>
    </xf>
    <xf numFmtId="0" fontId="14" fillId="0" borderId="1" xfId="0" applyFont="1" applyFill="1" applyBorder="1" applyAlignment="1" applyProtection="1">
      <alignment horizontal="justify" vertical="center" wrapText="1"/>
      <protection locked="0"/>
    </xf>
    <xf numFmtId="49" fontId="14" fillId="0" borderId="5" xfId="0" applyNumberFormat="1" applyFont="1" applyFill="1" applyBorder="1" applyAlignment="1" applyProtection="1">
      <alignment horizontal="center" vertical="center" wrapText="1"/>
      <protection locked="0"/>
    </xf>
    <xf numFmtId="0" fontId="14" fillId="2" borderId="21" xfId="0" applyFont="1" applyFill="1" applyBorder="1" applyAlignment="1" applyProtection="1">
      <alignment horizontal="left" vertical="center" wrapText="1"/>
      <protection locked="0"/>
    </xf>
    <xf numFmtId="0" fontId="13" fillId="2" borderId="0" xfId="0" applyFont="1" applyFill="1" applyBorder="1" applyAlignment="1" applyProtection="1">
      <alignment horizontal="right" vertical="center"/>
      <protection locked="0"/>
    </xf>
    <xf numFmtId="49" fontId="14" fillId="0" borderId="1" xfId="0" applyNumberFormat="1" applyFont="1" applyFill="1" applyBorder="1" applyAlignment="1" applyProtection="1">
      <alignment horizontal="justify" vertical="center" wrapText="1"/>
      <protection locked="0"/>
    </xf>
    <xf numFmtId="49" fontId="14" fillId="6" borderId="1" xfId="0" applyNumberFormat="1" applyFont="1" applyFill="1" applyBorder="1" applyAlignment="1" applyProtection="1">
      <alignment horizontal="justify" vertical="center" wrapText="1"/>
      <protection locked="0"/>
    </xf>
    <xf numFmtId="0" fontId="14" fillId="6" borderId="1" xfId="0" applyFont="1" applyFill="1" applyBorder="1" applyAlignment="1" applyProtection="1">
      <alignment horizontal="center" vertical="center" wrapText="1"/>
      <protection locked="0"/>
    </xf>
    <xf numFmtId="0" fontId="10" fillId="6" borderId="1" xfId="0" applyFont="1" applyFill="1" applyBorder="1" applyAlignment="1" applyProtection="1">
      <alignment horizontal="center" vertical="center" wrapText="1"/>
      <protection locked="0"/>
    </xf>
    <xf numFmtId="0" fontId="14" fillId="2" borderId="1" xfId="0" applyFont="1" applyFill="1" applyBorder="1" applyAlignment="1" applyProtection="1">
      <alignment horizontal="justify" vertical="center" wrapText="1"/>
      <protection locked="0"/>
    </xf>
    <xf numFmtId="49" fontId="14" fillId="2" borderId="5" xfId="0" applyNumberFormat="1" applyFont="1" applyFill="1" applyBorder="1" applyAlignment="1" applyProtection="1">
      <alignment horizontal="center" vertical="center" wrapText="1"/>
      <protection locked="0"/>
    </xf>
    <xf numFmtId="3" fontId="14" fillId="0" borderId="1" xfId="0" applyNumberFormat="1" applyFont="1" applyFill="1" applyBorder="1" applyAlignment="1" applyProtection="1">
      <alignment horizontal="center" vertical="center" wrapText="1"/>
      <protection locked="0"/>
    </xf>
    <xf numFmtId="167" fontId="14" fillId="4" borderId="5" xfId="0" applyNumberFormat="1" applyFont="1" applyFill="1" applyBorder="1" applyAlignment="1" applyProtection="1">
      <alignment horizontal="center" vertical="center" wrapText="1"/>
      <protection locked="0"/>
    </xf>
    <xf numFmtId="168" fontId="14" fillId="0" borderId="1" xfId="48" applyNumberFormat="1" applyFont="1" applyFill="1" applyBorder="1" applyAlignment="1" applyProtection="1">
      <alignment vertical="center" wrapText="1"/>
      <protection locked="0"/>
    </xf>
    <xf numFmtId="168" fontId="14" fillId="2" borderId="1" xfId="48" applyNumberFormat="1" applyFont="1" applyFill="1" applyBorder="1" applyAlignment="1" applyProtection="1">
      <alignment vertical="center" wrapText="1"/>
      <protection locked="0"/>
    </xf>
    <xf numFmtId="168" fontId="14" fillId="0" borderId="1" xfId="48" applyNumberFormat="1" applyFont="1" applyFill="1" applyBorder="1" applyAlignment="1" applyProtection="1">
      <alignment horizontal="center" vertical="center" wrapText="1"/>
      <protection locked="0"/>
    </xf>
    <xf numFmtId="0" fontId="39" fillId="2" borderId="67" xfId="0" applyFont="1" applyFill="1" applyBorder="1" applyAlignment="1" applyProtection="1">
      <alignment horizontal="justify" vertical="center" wrapText="1"/>
      <protection locked="0"/>
    </xf>
    <xf numFmtId="9" fontId="14" fillId="0" borderId="1" xfId="6" applyFont="1" applyFill="1" applyBorder="1" applyAlignment="1" applyProtection="1">
      <alignment horizontal="right" vertical="center" wrapText="1"/>
      <protection locked="0"/>
    </xf>
    <xf numFmtId="0" fontId="14" fillId="2" borderId="11" xfId="0" applyFont="1" applyFill="1" applyBorder="1" applyAlignment="1" applyProtection="1">
      <alignment horizontal="left" vertical="center" wrapText="1"/>
      <protection locked="0"/>
    </xf>
    <xf numFmtId="0" fontId="1" fillId="2" borderId="67" xfId="0" applyFont="1" applyFill="1" applyBorder="1" applyAlignment="1" applyProtection="1">
      <alignment horizontal="left" vertical="center" wrapText="1"/>
      <protection locked="0"/>
    </xf>
    <xf numFmtId="0" fontId="1" fillId="0" borderId="1" xfId="0" applyFont="1" applyFill="1" applyBorder="1" applyAlignment="1" applyProtection="1">
      <alignment horizontal="justify" vertical="center" wrapText="1"/>
      <protection locked="0"/>
    </xf>
    <xf numFmtId="0" fontId="1" fillId="2" borderId="1" xfId="0" applyFont="1" applyFill="1" applyBorder="1" applyAlignment="1" applyProtection="1">
      <alignment horizontal="justify" vertical="center" wrapText="1"/>
      <protection locked="0"/>
    </xf>
    <xf numFmtId="0" fontId="0" fillId="2" borderId="0" xfId="0" applyFont="1" applyFill="1"/>
    <xf numFmtId="0" fontId="41" fillId="7" borderId="1" xfId="0" applyFont="1" applyFill="1" applyBorder="1" applyAlignment="1">
      <alignment horizontal="center" vertical="center" wrapText="1"/>
    </xf>
    <xf numFmtId="0" fontId="42" fillId="0" borderId="1" xfId="0" applyFont="1" applyBorder="1" applyAlignment="1">
      <alignment horizontal="left" vertical="center" wrapText="1"/>
    </xf>
    <xf numFmtId="0" fontId="39" fillId="0" borderId="11" xfId="0" applyFont="1" applyFill="1" applyBorder="1" applyAlignment="1" applyProtection="1">
      <alignment horizontal="left" vertical="center" wrapText="1"/>
      <protection locked="0"/>
    </xf>
    <xf numFmtId="0" fontId="39" fillId="0" borderId="1" xfId="0" applyNumberFormat="1" applyFont="1" applyFill="1" applyBorder="1" applyAlignment="1" applyProtection="1">
      <alignment horizontal="center" vertical="center" wrapText="1"/>
      <protection locked="0"/>
    </xf>
    <xf numFmtId="0" fontId="39" fillId="0" borderId="1" xfId="0" applyFont="1" applyFill="1" applyBorder="1" applyAlignment="1" applyProtection="1">
      <alignment horizontal="center" vertical="center" wrapText="1"/>
      <protection locked="0"/>
    </xf>
    <xf numFmtId="1" fontId="39" fillId="0" borderId="1" xfId="6" applyNumberFormat="1" applyFont="1" applyFill="1" applyBorder="1" applyAlignment="1" applyProtection="1">
      <alignment horizontal="center" vertical="center" wrapText="1"/>
      <protection locked="0"/>
    </xf>
    <xf numFmtId="166" fontId="39" fillId="0" borderId="1" xfId="4" applyNumberFormat="1" applyFont="1" applyFill="1" applyBorder="1" applyAlignment="1" applyProtection="1">
      <alignment vertical="center" wrapText="1"/>
      <protection locked="0"/>
    </xf>
    <xf numFmtId="0" fontId="39" fillId="2" borderId="11" xfId="0" applyFont="1" applyFill="1" applyBorder="1" applyAlignment="1" applyProtection="1">
      <alignment horizontal="left" vertical="center" wrapText="1"/>
      <protection locked="0"/>
    </xf>
    <xf numFmtId="9" fontId="39" fillId="0" borderId="1" xfId="0" applyNumberFormat="1" applyFont="1" applyFill="1" applyBorder="1" applyAlignment="1" applyProtection="1">
      <alignment horizontal="center" vertical="center" wrapText="1"/>
      <protection locked="0"/>
    </xf>
    <xf numFmtId="9" fontId="14" fillId="0" borderId="1" xfId="0" applyNumberFormat="1" applyFont="1" applyFill="1" applyBorder="1" applyAlignment="1" applyProtection="1">
      <alignment horizontal="center" vertical="center"/>
      <protection locked="0"/>
    </xf>
    <xf numFmtId="9" fontId="14" fillId="0" borderId="1" xfId="4" applyFont="1" applyFill="1" applyBorder="1" applyAlignment="1" applyProtection="1">
      <alignment horizontal="center" vertical="center"/>
      <protection locked="0"/>
    </xf>
    <xf numFmtId="9" fontId="0" fillId="0" borderId="0" xfId="4" applyFont="1"/>
    <xf numFmtId="0" fontId="0" fillId="2" borderId="0" xfId="0" applyFont="1" applyFill="1" applyAlignment="1"/>
    <xf numFmtId="0" fontId="33" fillId="2" borderId="11" xfId="0" applyFont="1" applyFill="1" applyBorder="1" applyAlignment="1" applyProtection="1">
      <alignment horizontal="left" vertical="center" wrapText="1"/>
      <protection locked="0"/>
    </xf>
    <xf numFmtId="9" fontId="33" fillId="0" borderId="1" xfId="0" applyNumberFormat="1" applyFont="1" applyFill="1" applyBorder="1" applyAlignment="1" applyProtection="1">
      <alignment horizontal="center" vertical="center" wrapText="1"/>
      <protection locked="0"/>
    </xf>
    <xf numFmtId="0" fontId="33" fillId="0" borderId="1" xfId="0" applyFont="1" applyFill="1" applyBorder="1" applyAlignment="1" applyProtection="1">
      <alignment horizontal="center" vertical="center" wrapText="1"/>
      <protection locked="0"/>
    </xf>
    <xf numFmtId="1" fontId="33" fillId="0" borderId="1" xfId="6" applyNumberFormat="1" applyFont="1" applyFill="1" applyBorder="1" applyAlignment="1" applyProtection="1">
      <alignment horizontal="center" vertical="center" wrapText="1"/>
      <protection locked="0"/>
    </xf>
    <xf numFmtId="166" fontId="33" fillId="0" borderId="1" xfId="4" applyNumberFormat="1" applyFont="1" applyFill="1" applyBorder="1" applyAlignment="1" applyProtection="1">
      <alignment vertical="center" wrapText="1"/>
      <protection locked="0"/>
    </xf>
    <xf numFmtId="0" fontId="33" fillId="0" borderId="1" xfId="0" applyNumberFormat="1" applyFont="1" applyFill="1" applyBorder="1" applyAlignment="1" applyProtection="1">
      <alignment horizontal="center" vertical="center" wrapText="1"/>
      <protection locked="0"/>
    </xf>
    <xf numFmtId="3" fontId="33" fillId="2" borderId="1" xfId="0" applyNumberFormat="1" applyFont="1" applyFill="1" applyBorder="1" applyAlignment="1" applyProtection="1">
      <alignment horizontal="center" vertical="center" wrapText="1"/>
      <protection locked="0"/>
    </xf>
    <xf numFmtId="0" fontId="33" fillId="2" borderId="1" xfId="0" applyNumberFormat="1" applyFont="1" applyFill="1" applyBorder="1" applyAlignment="1" applyProtection="1">
      <alignment horizontal="center" vertical="center" wrapText="1"/>
      <protection locked="0"/>
    </xf>
    <xf numFmtId="3" fontId="33" fillId="0" borderId="1" xfId="0" applyNumberFormat="1" applyFont="1" applyFill="1" applyBorder="1" applyAlignment="1" applyProtection="1">
      <alignment horizontal="center" vertical="center" wrapText="1"/>
      <protection locked="0"/>
    </xf>
    <xf numFmtId="41" fontId="33" fillId="2" borderId="1" xfId="50" applyFont="1" applyFill="1" applyBorder="1" applyAlignment="1" applyProtection="1">
      <alignment horizontal="center" vertical="center" wrapText="1"/>
      <protection locked="0"/>
    </xf>
    <xf numFmtId="0" fontId="43" fillId="0" borderId="1" xfId="0" applyFont="1" applyBorder="1" applyAlignment="1">
      <alignment horizontal="left" vertical="center" wrapText="1"/>
    </xf>
    <xf numFmtId="0" fontId="33" fillId="0" borderId="11" xfId="0" applyFont="1" applyFill="1" applyBorder="1" applyAlignment="1" applyProtection="1">
      <alignment horizontal="left" vertical="center" wrapText="1"/>
      <protection locked="0"/>
    </xf>
    <xf numFmtId="0" fontId="44" fillId="0" borderId="1" xfId="0" applyFont="1" applyFill="1" applyBorder="1" applyAlignment="1" applyProtection="1">
      <alignment horizontal="center" vertical="center" wrapText="1"/>
      <protection locked="0"/>
    </xf>
    <xf numFmtId="9" fontId="33" fillId="0" borderId="1" xfId="6" applyFont="1" applyFill="1" applyBorder="1" applyAlignment="1" applyProtection="1">
      <alignment horizontal="center" vertical="center" wrapText="1"/>
      <protection locked="0"/>
    </xf>
    <xf numFmtId="9" fontId="33" fillId="0" borderId="1" xfId="4" applyFont="1" applyFill="1" applyBorder="1" applyAlignment="1" applyProtection="1">
      <alignment horizontal="center" vertical="center" wrapText="1"/>
      <protection locked="0"/>
    </xf>
    <xf numFmtId="0" fontId="23" fillId="2" borderId="0" xfId="0" applyFont="1" applyFill="1"/>
    <xf numFmtId="9" fontId="0" fillId="2" borderId="0" xfId="4" applyFont="1" applyFill="1"/>
    <xf numFmtId="9" fontId="0" fillId="2" borderId="0" xfId="4" applyNumberFormat="1" applyFont="1" applyFill="1"/>
    <xf numFmtId="0" fontId="0" fillId="0" borderId="0" xfId="0" applyAlignment="1">
      <alignment vertical="center"/>
    </xf>
    <xf numFmtId="0" fontId="23" fillId="0" borderId="1" xfId="0" applyFont="1" applyBorder="1" applyAlignment="1">
      <alignment horizontal="left" vertical="center" wrapText="1"/>
    </xf>
    <xf numFmtId="0" fontId="23" fillId="0" borderId="27" xfId="0" applyFont="1" applyBorder="1" applyAlignment="1">
      <alignment horizontal="left" vertical="center"/>
    </xf>
    <xf numFmtId="0" fontId="23" fillId="0" borderId="5" xfId="0" applyFont="1" applyBorder="1" applyAlignment="1">
      <alignment horizontal="left" vertical="center" wrapText="1"/>
    </xf>
    <xf numFmtId="0" fontId="23" fillId="0" borderId="5" xfId="0" applyFont="1" applyBorder="1" applyAlignment="1">
      <alignment horizontal="left" vertical="center"/>
    </xf>
    <xf numFmtId="0" fontId="23" fillId="0" borderId="24" xfId="0" applyFont="1" applyBorder="1" applyAlignment="1">
      <alignment horizontal="left" vertical="center" wrapText="1"/>
    </xf>
    <xf numFmtId="0" fontId="23" fillId="0" borderId="1" xfId="0" applyFont="1" applyBorder="1" applyAlignment="1">
      <alignment horizontal="left" vertical="center"/>
    </xf>
    <xf numFmtId="0" fontId="24" fillId="0" borderId="25" xfId="0" applyFont="1" applyBorder="1" applyAlignment="1">
      <alignment horizontal="center" vertical="center" wrapText="1"/>
    </xf>
    <xf numFmtId="0" fontId="23" fillId="0" borderId="15" xfId="0" applyFont="1" applyBorder="1" applyAlignment="1">
      <alignment horizontal="left" vertical="center" wrapText="1"/>
    </xf>
    <xf numFmtId="0" fontId="23" fillId="0" borderId="16" xfId="0" applyFont="1" applyBorder="1" applyAlignment="1">
      <alignment horizontal="left" vertical="center" wrapText="1"/>
    </xf>
    <xf numFmtId="0" fontId="23" fillId="0" borderId="17" xfId="0" applyFont="1" applyBorder="1" applyAlignment="1">
      <alignment horizontal="left" vertical="center" wrapText="1"/>
    </xf>
    <xf numFmtId="0" fontId="24" fillId="0" borderId="25" xfId="0" applyFont="1" applyBorder="1" applyAlignment="1">
      <alignment horizontal="center" vertical="center"/>
    </xf>
    <xf numFmtId="0" fontId="24" fillId="0" borderId="26" xfId="0" applyFont="1" applyBorder="1" applyAlignment="1">
      <alignment horizontal="center" vertical="center"/>
    </xf>
    <xf numFmtId="0" fontId="23" fillId="0" borderId="10" xfId="0" applyFont="1" applyBorder="1" applyAlignment="1">
      <alignment horizontal="left" vertical="center" wrapText="1"/>
    </xf>
    <xf numFmtId="0" fontId="24" fillId="0" borderId="1" xfId="0" applyFont="1" applyBorder="1" applyAlignment="1">
      <alignment horizontal="left" vertical="center" wrapText="1"/>
    </xf>
    <xf numFmtId="0" fontId="23" fillId="0" borderId="27" xfId="0" applyFont="1" applyBorder="1" applyAlignment="1">
      <alignment horizontal="left" vertical="center" wrapText="1"/>
    </xf>
    <xf numFmtId="0" fontId="23" fillId="0" borderId="16" xfId="0" applyFont="1" applyBorder="1" applyAlignment="1">
      <alignment horizontal="left" vertical="center"/>
    </xf>
    <xf numFmtId="0" fontId="23" fillId="0" borderId="17" xfId="0" applyFont="1" applyBorder="1" applyAlignment="1">
      <alignment horizontal="left" vertical="center"/>
    </xf>
    <xf numFmtId="0" fontId="13" fillId="2" borderId="0" xfId="0" applyFont="1" applyFill="1" applyBorder="1" applyAlignment="1" applyProtection="1">
      <alignment horizontal="center" vertical="center" wrapText="1"/>
      <protection locked="0"/>
    </xf>
    <xf numFmtId="0" fontId="6" fillId="2" borderId="53" xfId="0" applyFont="1" applyFill="1" applyBorder="1" applyAlignment="1" applyProtection="1">
      <alignment horizontal="center" vertical="center" wrapText="1"/>
      <protection locked="0"/>
    </xf>
    <xf numFmtId="0" fontId="5" fillId="0" borderId="1" xfId="0" applyFont="1" applyBorder="1" applyAlignment="1">
      <alignment horizontal="center"/>
    </xf>
    <xf numFmtId="0" fontId="13" fillId="3" borderId="28" xfId="0" applyFont="1" applyFill="1" applyBorder="1" applyAlignment="1">
      <alignment horizontal="center" vertical="center" wrapText="1"/>
    </xf>
    <xf numFmtId="0" fontId="13" fillId="3" borderId="29" xfId="0" applyFont="1" applyFill="1" applyBorder="1" applyAlignment="1">
      <alignment horizontal="center" vertical="center" wrapText="1"/>
    </xf>
    <xf numFmtId="0" fontId="22" fillId="2" borderId="1" xfId="0" applyFont="1" applyFill="1" applyBorder="1" applyAlignment="1">
      <alignment horizontal="center" vertical="center"/>
    </xf>
    <xf numFmtId="0" fontId="9" fillId="3" borderId="2" xfId="0" applyFont="1" applyFill="1" applyBorder="1" applyAlignment="1">
      <alignment horizontal="center" vertical="center" wrapText="1"/>
    </xf>
    <xf numFmtId="0" fontId="13" fillId="0" borderId="3" xfId="0" applyFont="1" applyBorder="1" applyAlignment="1">
      <alignment horizontal="center" vertical="center"/>
    </xf>
    <xf numFmtId="0" fontId="13" fillId="0" borderId="0" xfId="0" applyFont="1" applyBorder="1" applyAlignment="1">
      <alignment horizontal="center" vertical="center"/>
    </xf>
    <xf numFmtId="0" fontId="13" fillId="0" borderId="4" xfId="0" applyFont="1" applyBorder="1" applyAlignment="1">
      <alignment horizontal="center" vertical="center"/>
    </xf>
    <xf numFmtId="0" fontId="15" fillId="2" borderId="30" xfId="0" applyFont="1" applyFill="1" applyBorder="1" applyAlignment="1">
      <alignment horizontal="center" vertical="center"/>
    </xf>
    <xf numFmtId="0" fontId="15" fillId="2" borderId="22" xfId="0" applyFont="1" applyFill="1" applyBorder="1" applyAlignment="1">
      <alignment horizontal="center" vertical="center"/>
    </xf>
    <xf numFmtId="0" fontId="15" fillId="2" borderId="31" xfId="0" applyFont="1" applyFill="1" applyBorder="1" applyAlignment="1">
      <alignment horizontal="center" vertical="center"/>
    </xf>
    <xf numFmtId="0" fontId="33" fillId="0" borderId="32" xfId="0" applyFont="1" applyBorder="1" applyAlignment="1" applyProtection="1">
      <alignment horizontal="justify" vertical="justify" wrapText="1"/>
    </xf>
    <xf numFmtId="0" fontId="33" fillId="0" borderId="33" xfId="0" applyFont="1" applyBorder="1" applyAlignment="1" applyProtection="1">
      <alignment horizontal="justify" vertical="justify" wrapText="1"/>
    </xf>
    <xf numFmtId="0" fontId="33" fillId="0" borderId="34" xfId="0" applyFont="1" applyBorder="1" applyAlignment="1" applyProtection="1">
      <alignment horizontal="justify" vertical="justify" wrapText="1"/>
    </xf>
    <xf numFmtId="0" fontId="13" fillId="3" borderId="66" xfId="0" applyFont="1" applyFill="1" applyBorder="1" applyAlignment="1">
      <alignment horizontal="center" vertical="center" wrapText="1"/>
    </xf>
    <xf numFmtId="10" fontId="17" fillId="0" borderId="66" xfId="4" applyNumberFormat="1" applyFont="1" applyBorder="1" applyAlignment="1" applyProtection="1">
      <alignment horizontal="center" vertical="center" wrapText="1"/>
      <protection locked="0"/>
    </xf>
    <xf numFmtId="0" fontId="13" fillId="3" borderId="2" xfId="0" applyFont="1" applyFill="1" applyBorder="1" applyAlignment="1">
      <alignment horizontal="center" vertical="center" wrapText="1"/>
    </xf>
    <xf numFmtId="0" fontId="14" fillId="0" borderId="13" xfId="0" applyFont="1" applyBorder="1" applyAlignment="1">
      <alignment horizontal="left" vertical="center" wrapText="1"/>
    </xf>
    <xf numFmtId="0" fontId="14" fillId="0" borderId="35" xfId="0" applyFont="1" applyBorder="1" applyAlignment="1">
      <alignment horizontal="left" vertical="center" wrapText="1"/>
    </xf>
    <xf numFmtId="0" fontId="14" fillId="0" borderId="36" xfId="0" applyFont="1" applyBorder="1" applyAlignment="1">
      <alignment horizontal="left" vertical="center" wrapText="1"/>
    </xf>
    <xf numFmtId="0" fontId="13" fillId="3" borderId="39" xfId="0" applyFont="1" applyFill="1" applyBorder="1" applyAlignment="1">
      <alignment horizontal="center" vertical="center" wrapText="1"/>
    </xf>
    <xf numFmtId="0" fontId="13" fillId="3" borderId="14" xfId="0" applyFont="1" applyFill="1" applyBorder="1" applyAlignment="1">
      <alignment horizontal="center" vertical="center" wrapText="1"/>
    </xf>
    <xf numFmtId="0" fontId="13" fillId="3" borderId="40" xfId="0" applyFont="1" applyFill="1" applyBorder="1" applyAlignment="1">
      <alignment horizontal="center" vertical="center" wrapText="1"/>
    </xf>
    <xf numFmtId="0" fontId="14" fillId="3" borderId="41" xfId="0" applyFont="1" applyFill="1" applyBorder="1" applyAlignment="1" applyProtection="1">
      <alignment horizontal="center" vertical="center" wrapText="1"/>
      <protection locked="0"/>
    </xf>
    <xf numFmtId="0" fontId="14" fillId="3" borderId="20" xfId="0" applyFont="1" applyFill="1" applyBorder="1" applyAlignment="1" applyProtection="1">
      <alignment horizontal="center" vertical="center" wrapText="1"/>
      <protection locked="0"/>
    </xf>
    <xf numFmtId="0" fontId="14" fillId="3" borderId="42" xfId="0" applyFont="1" applyFill="1" applyBorder="1" applyAlignment="1" applyProtection="1">
      <alignment horizontal="center" vertical="center" wrapText="1"/>
      <protection locked="0"/>
    </xf>
    <xf numFmtId="0" fontId="14" fillId="3" borderId="43" xfId="0" applyFont="1" applyFill="1" applyBorder="1" applyAlignment="1" applyProtection="1">
      <alignment horizontal="center" vertical="center" wrapText="1"/>
      <protection locked="0"/>
    </xf>
    <xf numFmtId="0" fontId="14" fillId="3" borderId="0" xfId="0" applyFont="1" applyFill="1" applyBorder="1" applyAlignment="1" applyProtection="1">
      <alignment horizontal="center" vertical="center" wrapText="1"/>
      <protection locked="0"/>
    </xf>
    <xf numFmtId="0" fontId="14" fillId="3" borderId="44" xfId="0" applyFont="1" applyFill="1" applyBorder="1" applyAlignment="1" applyProtection="1">
      <alignment horizontal="center" vertical="center" wrapText="1"/>
      <protection locked="0"/>
    </xf>
    <xf numFmtId="0" fontId="14" fillId="3" borderId="45" xfId="0" applyFont="1" applyFill="1" applyBorder="1" applyAlignment="1" applyProtection="1">
      <alignment horizontal="center" vertical="center" wrapText="1"/>
      <protection locked="0"/>
    </xf>
    <xf numFmtId="0" fontId="14" fillId="3" borderId="46" xfId="0" applyFont="1" applyFill="1" applyBorder="1" applyAlignment="1" applyProtection="1">
      <alignment horizontal="center" vertical="center" wrapText="1"/>
      <protection locked="0"/>
    </xf>
    <xf numFmtId="0" fontId="14" fillId="3" borderId="47" xfId="0" applyFont="1" applyFill="1" applyBorder="1" applyAlignment="1" applyProtection="1">
      <alignment horizontal="center" vertical="center" wrapText="1"/>
      <protection locked="0"/>
    </xf>
    <xf numFmtId="0" fontId="14" fillId="0" borderId="37" xfId="0" applyFont="1" applyBorder="1" applyAlignment="1" applyProtection="1">
      <alignment horizontal="left" wrapText="1"/>
      <protection locked="0"/>
    </xf>
    <xf numFmtId="0" fontId="14" fillId="0" borderId="38" xfId="0" applyFont="1" applyBorder="1" applyAlignment="1" applyProtection="1">
      <alignment horizontal="left" wrapText="1"/>
      <protection locked="0"/>
    </xf>
    <xf numFmtId="0" fontId="13" fillId="3" borderId="4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13" fillId="3" borderId="50" xfId="0" applyFont="1" applyFill="1" applyBorder="1" applyAlignment="1">
      <alignment horizontal="center" vertical="center" wrapText="1"/>
    </xf>
    <xf numFmtId="0" fontId="13" fillId="3" borderId="51" xfId="0" applyFont="1" applyFill="1" applyBorder="1" applyAlignment="1">
      <alignment horizontal="center" vertical="center" wrapText="1"/>
    </xf>
    <xf numFmtId="0" fontId="13" fillId="3" borderId="39" xfId="0" applyFont="1" applyFill="1" applyBorder="1" applyAlignment="1">
      <alignment horizontal="center" wrapText="1"/>
    </xf>
    <xf numFmtId="0" fontId="13" fillId="3" borderId="14" xfId="0" applyFont="1" applyFill="1" applyBorder="1" applyAlignment="1">
      <alignment horizontal="center"/>
    </xf>
    <xf numFmtId="0" fontId="13" fillId="3" borderId="40" xfId="0" applyFont="1" applyFill="1" applyBorder="1" applyAlignment="1">
      <alignment horizontal="center"/>
    </xf>
    <xf numFmtId="0" fontId="7" fillId="0" borderId="66" xfId="0" applyFont="1" applyBorder="1" applyAlignment="1" applyProtection="1">
      <alignment horizontal="center"/>
      <protection locked="0"/>
    </xf>
    <xf numFmtId="0" fontId="7" fillId="2" borderId="11" xfId="0" applyFont="1" applyFill="1" applyBorder="1" applyAlignment="1">
      <alignment horizontal="center"/>
    </xf>
    <xf numFmtId="0" fontId="7" fillId="2" borderId="22" xfId="0" applyFont="1" applyFill="1" applyBorder="1" applyAlignment="1">
      <alignment horizontal="center"/>
    </xf>
    <xf numFmtId="0" fontId="7" fillId="2" borderId="21" xfId="0" applyFont="1" applyFill="1" applyBorder="1" applyAlignment="1">
      <alignment horizontal="center"/>
    </xf>
    <xf numFmtId="0" fontId="14" fillId="0" borderId="66" xfId="0" applyFont="1" applyBorder="1" applyAlignment="1" applyProtection="1">
      <alignment horizontal="center" vertical="center" wrapText="1"/>
      <protection locked="0"/>
    </xf>
    <xf numFmtId="0" fontId="13" fillId="4" borderId="5" xfId="0" applyFont="1" applyFill="1" applyBorder="1" applyAlignment="1" applyProtection="1">
      <alignment horizontal="center" vertical="center" wrapText="1"/>
      <protection locked="0"/>
    </xf>
    <xf numFmtId="0" fontId="13" fillId="4" borderId="1" xfId="0" applyFont="1" applyFill="1" applyBorder="1" applyAlignment="1" applyProtection="1">
      <alignment horizontal="center" vertical="center"/>
      <protection locked="0"/>
    </xf>
    <xf numFmtId="0" fontId="13" fillId="4" borderId="1" xfId="0" applyFont="1" applyFill="1" applyBorder="1" applyAlignment="1" applyProtection="1">
      <alignment horizontal="center" vertical="center" wrapText="1"/>
      <protection locked="0"/>
    </xf>
    <xf numFmtId="0" fontId="14" fillId="2" borderId="1" xfId="0" applyFont="1" applyFill="1" applyBorder="1" applyAlignment="1" applyProtection="1">
      <alignment horizontal="left" vertical="center" wrapText="1"/>
      <protection locked="0"/>
    </xf>
    <xf numFmtId="0" fontId="13" fillId="4" borderId="15" xfId="0" applyFont="1" applyFill="1" applyBorder="1" applyAlignment="1" applyProtection="1">
      <alignment horizontal="center" vertical="center" wrapText="1"/>
      <protection locked="0"/>
    </xf>
    <xf numFmtId="0" fontId="13" fillId="4" borderId="16" xfId="0" applyFont="1" applyFill="1" applyBorder="1" applyAlignment="1" applyProtection="1">
      <alignment horizontal="center" vertical="center" wrapText="1"/>
      <protection locked="0"/>
    </xf>
    <xf numFmtId="0" fontId="13" fillId="4" borderId="17" xfId="0" applyFont="1" applyFill="1" applyBorder="1" applyAlignment="1" applyProtection="1">
      <alignment horizontal="center" vertical="center" wrapText="1"/>
      <protection locked="0"/>
    </xf>
    <xf numFmtId="0" fontId="13" fillId="4" borderId="11" xfId="0" applyFont="1" applyFill="1" applyBorder="1" applyAlignment="1" applyProtection="1">
      <alignment horizontal="center" vertical="center"/>
      <protection locked="0"/>
    </xf>
    <xf numFmtId="0" fontId="13" fillId="4" borderId="21" xfId="0" applyFont="1" applyFill="1" applyBorder="1" applyAlignment="1" applyProtection="1">
      <alignment horizontal="center" vertical="center"/>
      <protection locked="0"/>
    </xf>
    <xf numFmtId="0" fontId="13" fillId="4" borderId="52" xfId="0" applyFont="1" applyFill="1" applyBorder="1" applyAlignment="1" applyProtection="1">
      <alignment horizontal="center" vertical="center" wrapText="1"/>
      <protection locked="0"/>
    </xf>
    <xf numFmtId="0" fontId="13" fillId="4" borderId="53" xfId="0" applyFont="1" applyFill="1" applyBorder="1" applyAlignment="1" applyProtection="1">
      <alignment horizontal="center" vertical="center" wrapText="1"/>
      <protection locked="0"/>
    </xf>
    <xf numFmtId="0" fontId="13" fillId="4" borderId="54" xfId="0" applyFont="1" applyFill="1" applyBorder="1" applyAlignment="1" applyProtection="1">
      <alignment horizontal="center" vertical="center" wrapText="1"/>
      <protection locked="0"/>
    </xf>
    <xf numFmtId="0" fontId="13" fillId="4" borderId="55" xfId="0" applyFont="1" applyFill="1" applyBorder="1" applyAlignment="1" applyProtection="1">
      <alignment horizontal="center" vertical="center" wrapText="1"/>
      <protection locked="0"/>
    </xf>
    <xf numFmtId="0" fontId="13" fillId="4" borderId="0" xfId="0" applyFont="1" applyFill="1" applyBorder="1" applyAlignment="1" applyProtection="1">
      <alignment horizontal="center" vertical="center" wrapText="1"/>
      <protection locked="0"/>
    </xf>
    <xf numFmtId="0" fontId="13" fillId="4" borderId="56" xfId="0" applyFont="1" applyFill="1" applyBorder="1" applyAlignment="1" applyProtection="1">
      <alignment horizontal="center" vertical="center" wrapText="1"/>
      <protection locked="0"/>
    </xf>
    <xf numFmtId="0" fontId="14" fillId="0" borderId="1" xfId="0" applyFont="1" applyFill="1" applyBorder="1" applyAlignment="1" applyProtection="1">
      <alignment horizontal="left" vertical="center" wrapText="1"/>
      <protection locked="0"/>
    </xf>
    <xf numFmtId="0" fontId="30" fillId="2" borderId="53" xfId="0" applyFont="1" applyFill="1" applyBorder="1" applyAlignment="1" applyProtection="1">
      <alignment horizontal="center" vertical="center" wrapText="1"/>
      <protection locked="0"/>
    </xf>
    <xf numFmtId="0" fontId="13" fillId="3" borderId="25" xfId="0" applyFont="1" applyFill="1" applyBorder="1" applyAlignment="1" applyProtection="1">
      <alignment horizontal="center" vertical="center" wrapText="1"/>
      <protection locked="0"/>
    </xf>
    <xf numFmtId="0" fontId="13" fillId="3" borderId="1" xfId="0" applyFont="1" applyFill="1" applyBorder="1" applyAlignment="1" applyProtection="1">
      <alignment horizontal="center" vertical="center" wrapText="1"/>
      <protection locked="0"/>
    </xf>
    <xf numFmtId="0" fontId="13" fillId="0" borderId="11" xfId="0" applyFont="1" applyBorder="1" applyAlignment="1" applyProtection="1">
      <alignment horizontal="left" vertical="center" wrapText="1"/>
      <protection locked="0"/>
    </xf>
    <xf numFmtId="0" fontId="13" fillId="0" borderId="22" xfId="0" applyFont="1" applyBorder="1" applyAlignment="1" applyProtection="1">
      <alignment horizontal="left" vertical="center" wrapText="1"/>
      <protection locked="0"/>
    </xf>
    <xf numFmtId="0" fontId="13" fillId="0" borderId="21" xfId="0" applyFont="1" applyBorder="1" applyAlignment="1" applyProtection="1">
      <alignment horizontal="left" vertical="center" wrapText="1"/>
      <protection locked="0"/>
    </xf>
    <xf numFmtId="0" fontId="13" fillId="2" borderId="11" xfId="0" applyFont="1" applyFill="1" applyBorder="1" applyAlignment="1" applyProtection="1">
      <alignment horizontal="left" vertical="center" wrapText="1"/>
      <protection locked="0"/>
    </xf>
    <xf numFmtId="0" fontId="13" fillId="2" borderId="22" xfId="0" applyFont="1" applyFill="1" applyBorder="1" applyAlignment="1" applyProtection="1">
      <alignment horizontal="left" vertical="center" wrapText="1"/>
      <protection locked="0"/>
    </xf>
    <xf numFmtId="0" fontId="13" fillId="2" borderId="21" xfId="0" applyFont="1" applyFill="1" applyBorder="1" applyAlignment="1" applyProtection="1">
      <alignment horizontal="left" vertical="center" wrapText="1"/>
      <protection locked="0"/>
    </xf>
    <xf numFmtId="0" fontId="11" fillId="0" borderId="13" xfId="0" applyFont="1" applyBorder="1" applyAlignment="1">
      <alignment horizontal="left" vertical="center" wrapText="1"/>
    </xf>
    <xf numFmtId="0" fontId="11" fillId="0" borderId="35" xfId="0" applyFont="1" applyBorder="1" applyAlignment="1">
      <alignment horizontal="left" vertical="center" wrapText="1"/>
    </xf>
    <xf numFmtId="0" fontId="11" fillId="0" borderId="36" xfId="0" applyFont="1" applyBorder="1" applyAlignment="1">
      <alignment horizontal="left" vertical="center" wrapText="1"/>
    </xf>
    <xf numFmtId="0" fontId="11" fillId="0" borderId="13" xfId="0" applyFont="1" applyBorder="1" applyAlignment="1">
      <alignment horizontal="center" vertical="center" wrapText="1"/>
    </xf>
    <xf numFmtId="0" fontId="11" fillId="0" borderId="35" xfId="0" applyFont="1" applyBorder="1" applyAlignment="1">
      <alignment horizontal="center" vertical="center" wrapText="1"/>
    </xf>
    <xf numFmtId="0" fontId="11" fillId="0" borderId="36" xfId="0" applyFont="1" applyBorder="1" applyAlignment="1">
      <alignment horizontal="center" vertical="center" wrapText="1"/>
    </xf>
    <xf numFmtId="0" fontId="13" fillId="3" borderId="3" xfId="0" applyFont="1" applyFill="1" applyBorder="1" applyAlignment="1">
      <alignment horizontal="center" vertical="center" wrapText="1"/>
    </xf>
    <xf numFmtId="0" fontId="13" fillId="3" borderId="57" xfId="0" applyFont="1" applyFill="1" applyBorder="1" applyAlignment="1">
      <alignment horizontal="center" vertical="center" wrapText="1"/>
    </xf>
    <xf numFmtId="0" fontId="19" fillId="0" borderId="35" xfId="0" applyFont="1" applyBorder="1" applyAlignment="1">
      <alignment horizontal="center" vertical="center" wrapText="1"/>
    </xf>
    <xf numFmtId="0" fontId="19" fillId="0" borderId="36" xfId="0" applyFont="1" applyBorder="1" applyAlignment="1">
      <alignment horizontal="center" vertical="center" wrapText="1"/>
    </xf>
    <xf numFmtId="0" fontId="11" fillId="0" borderId="13" xfId="0" applyNumberFormat="1" applyFont="1" applyBorder="1" applyAlignment="1">
      <alignment horizontal="left" vertical="center" wrapText="1"/>
    </xf>
    <xf numFmtId="0" fontId="11" fillId="0" borderId="35" xfId="0" applyNumberFormat="1" applyFont="1" applyBorder="1" applyAlignment="1">
      <alignment horizontal="left" vertical="center" wrapText="1"/>
    </xf>
    <xf numFmtId="0" fontId="11" fillId="0" borderId="29" xfId="0" applyNumberFormat="1" applyFont="1" applyBorder="1" applyAlignment="1">
      <alignment horizontal="left" vertical="center" wrapText="1"/>
    </xf>
    <xf numFmtId="0" fontId="13" fillId="3" borderId="32"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58" xfId="0" applyFont="1" applyFill="1" applyBorder="1" applyAlignment="1">
      <alignment horizontal="center" vertical="center" wrapText="1"/>
    </xf>
    <xf numFmtId="0" fontId="11" fillId="0" borderId="29" xfId="0" applyFont="1" applyBorder="1" applyAlignment="1">
      <alignment horizontal="left" vertical="center" wrapText="1"/>
    </xf>
    <xf numFmtId="0" fontId="12" fillId="0" borderId="1" xfId="0" applyFont="1" applyBorder="1" applyAlignment="1">
      <alignment horizontal="center" vertical="center"/>
    </xf>
    <xf numFmtId="49" fontId="26" fillId="0" borderId="1" xfId="0" applyNumberFormat="1" applyFont="1" applyBorder="1" applyAlignment="1">
      <alignment horizontal="center" vertical="center"/>
    </xf>
    <xf numFmtId="0" fontId="11" fillId="2" borderId="1"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21" xfId="0" applyFont="1" applyFill="1" applyBorder="1" applyAlignment="1">
      <alignment horizontal="center" vertical="center"/>
    </xf>
    <xf numFmtId="0" fontId="13" fillId="3" borderId="3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1" fillId="0" borderId="23" xfId="0" applyFont="1" applyBorder="1" applyAlignment="1">
      <alignment horizontal="left" vertical="center" wrapText="1"/>
    </xf>
    <xf numFmtId="0" fontId="11" fillId="0" borderId="59" xfId="0" applyFont="1" applyBorder="1" applyAlignment="1">
      <alignment horizontal="left" vertical="center" wrapText="1"/>
    </xf>
    <xf numFmtId="0" fontId="11" fillId="0" borderId="60" xfId="0" applyFont="1" applyBorder="1" applyAlignment="1">
      <alignment horizontal="left" vertical="center" wrapText="1"/>
    </xf>
    <xf numFmtId="0" fontId="13" fillId="3" borderId="52" xfId="0" applyFont="1" applyFill="1" applyBorder="1" applyAlignment="1">
      <alignment horizontal="center" vertical="center" wrapText="1"/>
    </xf>
    <xf numFmtId="0" fontId="13" fillId="3" borderId="53" xfId="0" applyFont="1" applyFill="1" applyBorder="1" applyAlignment="1">
      <alignment horizontal="center" vertical="center" wrapText="1"/>
    </xf>
    <xf numFmtId="0" fontId="13" fillId="3" borderId="54" xfId="0" applyFont="1" applyFill="1" applyBorder="1" applyAlignment="1">
      <alignment horizontal="center" vertical="center" wrapText="1"/>
    </xf>
    <xf numFmtId="0" fontId="13" fillId="3" borderId="61" xfId="0" applyFont="1" applyFill="1" applyBorder="1" applyAlignment="1">
      <alignment horizontal="center" vertical="center" wrapText="1"/>
    </xf>
    <xf numFmtId="0" fontId="13" fillId="3" borderId="62" xfId="0" applyFont="1" applyFill="1" applyBorder="1" applyAlignment="1">
      <alignment horizontal="center" vertical="center" wrapText="1"/>
    </xf>
    <xf numFmtId="0" fontId="13" fillId="3" borderId="63" xfId="0" applyFont="1" applyFill="1" applyBorder="1" applyAlignment="1">
      <alignment horizontal="center" vertical="center" wrapText="1"/>
    </xf>
    <xf numFmtId="0" fontId="13" fillId="0" borderId="1" xfId="0" applyFont="1" applyBorder="1" applyAlignment="1">
      <alignment horizontal="center" vertical="center" wrapText="1"/>
    </xf>
    <xf numFmtId="0" fontId="19" fillId="0" borderId="13" xfId="0" applyFont="1" applyBorder="1" applyAlignment="1">
      <alignment horizontal="center" vertical="center" wrapText="1"/>
    </xf>
    <xf numFmtId="0" fontId="13" fillId="3" borderId="41"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13" fillId="3" borderId="44"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7" fillId="0" borderId="15" xfId="0" applyFont="1" applyFill="1" applyBorder="1" applyAlignment="1">
      <alignment horizontal="center" vertical="center" wrapText="1"/>
    </xf>
    <xf numFmtId="0" fontId="17" fillId="0" borderId="17" xfId="0" applyFont="1" applyFill="1" applyBorder="1" applyAlignment="1">
      <alignment horizontal="center" vertical="center" wrapText="1"/>
    </xf>
    <xf numFmtId="0" fontId="14" fillId="2" borderId="11" xfId="0" applyFont="1" applyFill="1" applyBorder="1" applyAlignment="1" applyProtection="1">
      <alignment horizontal="left" vertical="center" wrapText="1"/>
      <protection locked="0"/>
    </xf>
    <xf numFmtId="0" fontId="14" fillId="2" borderId="22" xfId="0" applyFont="1" applyFill="1" applyBorder="1" applyAlignment="1" applyProtection="1">
      <alignment horizontal="left" vertical="center" wrapText="1"/>
      <protection locked="0"/>
    </xf>
    <xf numFmtId="0" fontId="14" fillId="2" borderId="21" xfId="0" applyFont="1" applyFill="1" applyBorder="1" applyAlignment="1" applyProtection="1">
      <alignment horizontal="left" vertical="center" wrapText="1"/>
      <protection locked="0"/>
    </xf>
    <xf numFmtId="0" fontId="14" fillId="2" borderId="1" xfId="0" applyFont="1" applyFill="1" applyBorder="1" applyAlignment="1" applyProtection="1">
      <alignment horizontal="center" vertical="center" wrapText="1"/>
      <protection locked="0"/>
    </xf>
    <xf numFmtId="0" fontId="13" fillId="4" borderId="1" xfId="0" applyFont="1" applyFill="1" applyBorder="1" applyAlignment="1">
      <alignment horizontal="center" vertical="center" wrapText="1"/>
    </xf>
    <xf numFmtId="0" fontId="13" fillId="4" borderId="1" xfId="0" applyFont="1" applyFill="1" applyBorder="1" applyAlignment="1">
      <alignment horizontal="center" vertical="center"/>
    </xf>
    <xf numFmtId="0" fontId="13" fillId="4" borderId="15" xfId="0" applyFont="1" applyFill="1" applyBorder="1" applyAlignment="1">
      <alignment horizontal="center" vertical="center" wrapText="1"/>
    </xf>
    <xf numFmtId="0" fontId="13" fillId="4" borderId="16"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2" borderId="0" xfId="0" applyFont="1" applyFill="1" applyBorder="1" applyAlignment="1" applyProtection="1">
      <alignment horizontal="right" vertical="center" wrapText="1"/>
      <protection locked="0"/>
    </xf>
    <xf numFmtId="0" fontId="13" fillId="4" borderId="5" xfId="0" applyFont="1" applyFill="1" applyBorder="1" applyAlignment="1">
      <alignment horizontal="center" vertical="center" wrapText="1"/>
    </xf>
    <xf numFmtId="0" fontId="13" fillId="0" borderId="11" xfId="0" applyFont="1" applyBorder="1" applyAlignment="1">
      <alignment horizontal="left" vertical="center" wrapText="1"/>
    </xf>
    <xf numFmtId="0" fontId="13" fillId="0" borderId="22" xfId="0" applyFont="1" applyBorder="1" applyAlignment="1">
      <alignment horizontal="left" vertical="center" wrapText="1"/>
    </xf>
    <xf numFmtId="0" fontId="13" fillId="0" borderId="21" xfId="0" applyFont="1" applyBorder="1" applyAlignment="1">
      <alignment horizontal="left" vertical="center" wrapText="1"/>
    </xf>
    <xf numFmtId="0" fontId="13" fillId="3" borderId="1" xfId="0" applyFont="1" applyFill="1" applyBorder="1" applyAlignment="1">
      <alignment horizontal="center" vertical="center" wrapText="1"/>
    </xf>
    <xf numFmtId="0" fontId="11" fillId="0" borderId="11" xfId="0" applyFont="1" applyBorder="1" applyAlignment="1">
      <alignment horizontal="left" vertical="center" wrapText="1"/>
    </xf>
    <xf numFmtId="0" fontId="11" fillId="0" borderId="22" xfId="0" applyFont="1" applyBorder="1" applyAlignment="1">
      <alignment horizontal="left" vertical="center" wrapText="1"/>
    </xf>
    <xf numFmtId="0" fontId="11" fillId="0" borderId="21" xfId="0" applyFont="1" applyBorder="1" applyAlignment="1">
      <alignment horizontal="left" vertical="center" wrapText="1"/>
    </xf>
    <xf numFmtId="0" fontId="13" fillId="3" borderId="25" xfId="0" applyFont="1" applyFill="1" applyBorder="1" applyAlignment="1">
      <alignment horizontal="center" vertical="center" wrapText="1"/>
    </xf>
    <xf numFmtId="0" fontId="12" fillId="2" borderId="1" xfId="0" applyFont="1" applyFill="1" applyBorder="1" applyAlignment="1">
      <alignment horizontal="center" vertical="center"/>
    </xf>
    <xf numFmtId="49" fontId="12" fillId="2" borderId="1" xfId="0" applyNumberFormat="1" applyFont="1" applyFill="1" applyBorder="1" applyAlignment="1">
      <alignment horizontal="center" vertical="center"/>
    </xf>
    <xf numFmtId="0" fontId="18" fillId="0" borderId="1" xfId="0" applyFont="1" applyFill="1" applyBorder="1" applyAlignment="1">
      <alignment horizontal="center" vertical="center" wrapText="1"/>
    </xf>
    <xf numFmtId="0" fontId="10" fillId="2" borderId="1" xfId="0" applyFont="1" applyFill="1" applyBorder="1" applyAlignment="1">
      <alignment horizontal="center" vertical="center"/>
    </xf>
    <xf numFmtId="0" fontId="13" fillId="0" borderId="31" xfId="0" applyFont="1" applyBorder="1" applyAlignment="1">
      <alignment horizontal="left" vertical="center" wrapText="1"/>
    </xf>
    <xf numFmtId="0" fontId="13" fillId="4" borderId="64" xfId="0" applyFont="1" applyFill="1" applyBorder="1" applyAlignment="1">
      <alignment horizontal="center" vertical="center" wrapText="1"/>
    </xf>
    <xf numFmtId="0" fontId="13" fillId="4" borderId="53" xfId="0" applyFont="1" applyFill="1" applyBorder="1" applyAlignment="1">
      <alignment horizontal="center" vertical="center" wrapText="1"/>
    </xf>
    <xf numFmtId="0" fontId="13" fillId="4" borderId="54" xfId="0" applyFont="1" applyFill="1" applyBorder="1" applyAlignment="1">
      <alignment horizontal="center" vertical="center" wrapText="1"/>
    </xf>
    <xf numFmtId="0" fontId="13" fillId="4" borderId="3" xfId="0" applyFont="1" applyFill="1" applyBorder="1" applyAlignment="1">
      <alignment horizontal="center" vertical="center" wrapText="1"/>
    </xf>
    <xf numFmtId="0" fontId="13" fillId="4" borderId="0" xfId="0" applyFont="1" applyFill="1" applyBorder="1" applyAlignment="1">
      <alignment horizontal="center" vertical="center" wrapText="1"/>
    </xf>
    <xf numFmtId="0" fontId="13" fillId="4" borderId="56" xfId="0" applyFont="1" applyFill="1" applyBorder="1" applyAlignment="1">
      <alignment horizontal="center" vertical="center" wrapText="1"/>
    </xf>
    <xf numFmtId="0" fontId="13" fillId="4" borderId="65" xfId="0" applyFont="1" applyFill="1" applyBorder="1" applyAlignment="1">
      <alignment horizontal="center" vertical="center" wrapText="1"/>
    </xf>
    <xf numFmtId="0" fontId="13" fillId="4" borderId="62" xfId="0" applyFont="1" applyFill="1" applyBorder="1" applyAlignment="1">
      <alignment horizontal="center" vertical="center" wrapText="1"/>
    </xf>
    <xf numFmtId="0" fontId="13" fillId="4" borderId="63" xfId="0" applyFont="1" applyFill="1" applyBorder="1" applyAlignment="1">
      <alignment horizontal="center" vertical="center" wrapText="1"/>
    </xf>
    <xf numFmtId="0" fontId="7" fillId="0" borderId="11" xfId="0" applyFont="1" applyBorder="1" applyAlignment="1">
      <alignment horizontal="center"/>
    </xf>
    <xf numFmtId="0" fontId="7" fillId="0" borderId="21" xfId="0" applyFont="1" applyBorder="1" applyAlignment="1">
      <alignment horizontal="center"/>
    </xf>
    <xf numFmtId="0" fontId="7" fillId="0" borderId="22" xfId="0" applyFont="1" applyBorder="1" applyAlignment="1">
      <alignment horizontal="center"/>
    </xf>
    <xf numFmtId="0" fontId="23" fillId="0" borderId="15" xfId="0" applyFont="1" applyBorder="1" applyAlignment="1">
      <alignment horizontal="center" vertical="center" wrapText="1"/>
    </xf>
    <xf numFmtId="0" fontId="23" fillId="0" borderId="16" xfId="0" applyFont="1" applyBorder="1" applyAlignment="1">
      <alignment horizontal="center" vertical="center" wrapText="1"/>
    </xf>
    <xf numFmtId="0" fontId="23" fillId="0" borderId="17" xfId="0" applyFont="1" applyBorder="1" applyAlignment="1">
      <alignment horizontal="center" vertical="center" wrapText="1"/>
    </xf>
    <xf numFmtId="0" fontId="23" fillId="5" borderId="1" xfId="0" applyFont="1" applyFill="1" applyBorder="1" applyAlignment="1">
      <alignment horizontal="left" vertical="center" wrapText="1"/>
    </xf>
    <xf numFmtId="0" fontId="23" fillId="5" borderId="15" xfId="0" applyFont="1" applyFill="1" applyBorder="1" applyAlignment="1">
      <alignment horizontal="center" vertical="center" wrapText="1"/>
    </xf>
    <xf numFmtId="0" fontId="23" fillId="5" borderId="16" xfId="0" applyFont="1" applyFill="1" applyBorder="1" applyAlignment="1">
      <alignment horizontal="center" vertical="center" wrapText="1"/>
    </xf>
    <xf numFmtId="0" fontId="23" fillId="5" borderId="17" xfId="0" applyFont="1" applyFill="1" applyBorder="1" applyAlignment="1">
      <alignment horizontal="center" vertical="center" wrapText="1"/>
    </xf>
    <xf numFmtId="0" fontId="42" fillId="0" borderId="15" xfId="0" applyFont="1" applyBorder="1" applyAlignment="1">
      <alignment horizontal="left" vertical="center" wrapText="1"/>
    </xf>
    <xf numFmtId="0" fontId="42" fillId="0" borderId="16" xfId="0" applyFont="1" applyBorder="1" applyAlignment="1">
      <alignment horizontal="left" vertical="center" wrapText="1"/>
    </xf>
    <xf numFmtId="0" fontId="42" fillId="0" borderId="17" xfId="0" applyFont="1" applyBorder="1" applyAlignment="1">
      <alignment horizontal="left" vertical="center" wrapText="1"/>
    </xf>
    <xf numFmtId="0" fontId="40" fillId="7" borderId="1" xfId="0" applyFont="1" applyFill="1" applyBorder="1" applyAlignment="1">
      <alignment horizontal="center" vertical="center" wrapText="1"/>
    </xf>
    <xf numFmtId="0" fontId="41" fillId="7" borderId="1" xfId="0" applyFont="1" applyFill="1" applyBorder="1" applyAlignment="1">
      <alignment horizontal="center" vertical="center" wrapText="1"/>
    </xf>
    <xf numFmtId="0" fontId="27" fillId="2" borderId="1" xfId="0" applyFont="1" applyFill="1" applyBorder="1" applyAlignment="1">
      <alignment horizontal="center" vertical="center"/>
    </xf>
    <xf numFmtId="0" fontId="0" fillId="2" borderId="11" xfId="0" applyFont="1" applyFill="1" applyBorder="1" applyAlignment="1">
      <alignment horizontal="left" vertical="center" wrapText="1"/>
    </xf>
    <xf numFmtId="0" fontId="0" fillId="2" borderId="22" xfId="0" applyFont="1" applyFill="1" applyBorder="1" applyAlignment="1">
      <alignment horizontal="left" vertical="center" wrapText="1"/>
    </xf>
    <xf numFmtId="0" fontId="0" fillId="2" borderId="21" xfId="0" applyFont="1" applyFill="1" applyBorder="1" applyAlignment="1">
      <alignment horizontal="left" vertical="center" wrapText="1"/>
    </xf>
    <xf numFmtId="0" fontId="43" fillId="0" borderId="15" xfId="0" applyFont="1" applyBorder="1" applyAlignment="1">
      <alignment horizontal="left" vertical="center" wrapText="1"/>
    </xf>
    <xf numFmtId="0" fontId="43" fillId="0" borderId="17" xfId="0" applyFont="1" applyBorder="1" applyAlignment="1">
      <alignment horizontal="left" vertical="center" wrapText="1"/>
    </xf>
    <xf numFmtId="0" fontId="43" fillId="0" borderId="16" xfId="0" applyFont="1" applyBorder="1" applyAlignment="1">
      <alignment horizontal="left" vertical="center" wrapText="1"/>
    </xf>
    <xf numFmtId="0" fontId="43" fillId="0" borderId="1" xfId="0" applyFont="1" applyBorder="1" applyAlignment="1">
      <alignment horizontal="left" vertical="center" wrapText="1"/>
    </xf>
    <xf numFmtId="0" fontId="0" fillId="2" borderId="1" xfId="0" applyFont="1" applyFill="1" applyBorder="1" applyAlignment="1">
      <alignment horizontal="left" wrapText="1"/>
    </xf>
    <xf numFmtId="0" fontId="0" fillId="0" borderId="15" xfId="0" applyBorder="1" applyAlignment="1">
      <alignment horizontal="left" vertical="center" wrapText="1"/>
    </xf>
    <xf numFmtId="0" fontId="0" fillId="0" borderId="16" xfId="0" applyBorder="1" applyAlignment="1">
      <alignment horizontal="left" vertical="center" wrapText="1"/>
    </xf>
    <xf numFmtId="0" fontId="0" fillId="0" borderId="17" xfId="0" applyBorder="1" applyAlignment="1">
      <alignment horizontal="left" vertical="center" wrapText="1"/>
    </xf>
    <xf numFmtId="0" fontId="0" fillId="0" borderId="1" xfId="0" applyBorder="1" applyAlignment="1">
      <alignment horizontal="left" vertical="center" wrapText="1"/>
    </xf>
    <xf numFmtId="0" fontId="0" fillId="2" borderId="1" xfId="0" applyFont="1" applyFill="1" applyBorder="1" applyAlignment="1">
      <alignment horizontal="left" vertical="center" wrapText="1"/>
    </xf>
  </cellXfs>
  <cellStyles count="51">
    <cellStyle name="Hipervínculo" xfId="8" builtinId="8" hidden="1"/>
    <cellStyle name="Hipervínculo" xfId="10" builtinId="8" hidden="1"/>
    <cellStyle name="Hipervínculo" xfId="12" builtinId="8" hidden="1"/>
    <cellStyle name="Hipervínculo" xfId="14" builtinId="8" hidden="1"/>
    <cellStyle name="Hipervínculo" xfId="16" builtinId="8" hidden="1"/>
    <cellStyle name="Hipervínculo" xfId="18" builtinId="8" hidden="1"/>
    <cellStyle name="Hipervínculo" xfId="20" builtinId="8" hidden="1"/>
    <cellStyle name="Hipervínculo" xfId="22" builtinId="8" hidden="1"/>
    <cellStyle name="Hipervínculo" xfId="24" builtinId="8" hidden="1"/>
    <cellStyle name="Hipervínculo" xfId="26" builtinId="8" hidden="1"/>
    <cellStyle name="Hipervínculo" xfId="28" builtinId="8" hidden="1"/>
    <cellStyle name="Hipervínculo" xfId="30" builtinId="8" hidden="1"/>
    <cellStyle name="Hipervínculo" xfId="32" builtinId="8" hidden="1"/>
    <cellStyle name="Hipervínculo" xfId="34" builtinId="8" hidden="1"/>
    <cellStyle name="Hipervínculo" xfId="36" builtinId="8" hidden="1"/>
    <cellStyle name="Hipervínculo" xfId="38" builtinId="8" hidden="1"/>
    <cellStyle name="Hipervínculo" xfId="40" builtinId="8" hidden="1"/>
    <cellStyle name="Hipervínculo" xfId="42" builtinId="8" hidden="1"/>
    <cellStyle name="Hipervínculo" xfId="44" builtinId="8" hidden="1"/>
    <cellStyle name="Hipervínculo" xfId="46" builtinId="8" hidden="1"/>
    <cellStyle name="Hipervínculo visitado" xfId="9" builtinId="9" hidden="1"/>
    <cellStyle name="Hipervínculo visitado" xfId="11" builtinId="9" hidden="1"/>
    <cellStyle name="Hipervínculo visitado" xfId="13" builtinId="9" hidden="1"/>
    <cellStyle name="Hipervínculo visitado" xfId="15" builtinId="9" hidden="1"/>
    <cellStyle name="Hipervínculo visitado" xfId="17" builtinId="9" hidden="1"/>
    <cellStyle name="Hipervínculo visitado" xfId="19" builtinId="9" hidden="1"/>
    <cellStyle name="Hipervínculo visitado" xfId="21" builtinId="9" hidden="1"/>
    <cellStyle name="Hipervínculo visitado" xfId="23" builtinId="9" hidden="1"/>
    <cellStyle name="Hipervínculo visitado" xfId="25" builtinId="9" hidden="1"/>
    <cellStyle name="Hipervínculo visitado" xfId="27" builtinId="9" hidden="1"/>
    <cellStyle name="Hipervínculo visitado" xfId="29" builtinId="9" hidden="1"/>
    <cellStyle name="Hipervínculo visitado" xfId="31" builtinId="9" hidden="1"/>
    <cellStyle name="Hipervínculo visitado" xfId="33" builtinId="9" hidden="1"/>
    <cellStyle name="Hipervínculo visitado" xfId="35" builtinId="9" hidden="1"/>
    <cellStyle name="Hipervínculo visitado" xfId="37" builtinId="9" hidden="1"/>
    <cellStyle name="Hipervínculo visitado" xfId="39" builtinId="9" hidden="1"/>
    <cellStyle name="Hipervínculo visitado" xfId="41" builtinId="9" hidden="1"/>
    <cellStyle name="Hipervínculo visitado" xfId="43" builtinId="9" hidden="1"/>
    <cellStyle name="Hipervínculo visitado" xfId="45" builtinId="9" hidden="1"/>
    <cellStyle name="Hipervínculo visitado" xfId="47" builtinId="9" hidden="1"/>
    <cellStyle name="Millares" xfId="48" builtinId="3"/>
    <cellStyle name="Millares [0]" xfId="50" builtinId="6"/>
    <cellStyle name="Millares [0] 2" xfId="1"/>
    <cellStyle name="Millares [0] 2 2" xfId="7"/>
    <cellStyle name="Millares 2" xfId="2"/>
    <cellStyle name="Normal" xfId="0" builtinId="0"/>
    <cellStyle name="Normal 2" xfId="3"/>
    <cellStyle name="Normal 3" xfId="49"/>
    <cellStyle name="Porcentaje" xfId="4" builtinId="5"/>
    <cellStyle name="Porcentaje 2" xfId="6"/>
    <cellStyle name="Porcentual 3" xfId="5"/>
  </cellStyles>
  <dxfs count="123">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34"/>
    </mc:Choice>
    <mc:Fallback>
      <c:style val="34"/>
    </mc:Fallback>
  </mc:AlternateContent>
  <c:chart>
    <c:title>
      <c:tx>
        <c:rich>
          <a:bodyPr/>
          <a:lstStyle/>
          <a:p>
            <a:pPr>
              <a:defRPr/>
            </a:pPr>
            <a:r>
              <a:rPr lang="es-ES" sz="1800" b="1" i="0" baseline="0">
                <a:effectLst/>
              </a:rPr>
              <a:t>Objetivo Estratégico 1: </a:t>
            </a:r>
            <a:endParaRPr lang="es-ES">
              <a:effectLst/>
            </a:endParaRPr>
          </a:p>
          <a:p>
            <a:pPr>
              <a:defRPr/>
            </a:pPr>
            <a:r>
              <a:rPr lang="es-ES" sz="1200" b="1" i="0" baseline="0">
                <a:effectLst/>
              </a:rPr>
              <a:t>Fomentar la apropiación social del patrimonio cultural tangible e intangible.</a:t>
            </a:r>
            <a:endParaRPr lang="es-ES" sz="1200">
              <a:effectLst/>
            </a:endParaRPr>
          </a:p>
        </c:rich>
      </c:tx>
      <c:overlay val="0"/>
    </c:title>
    <c:autoTitleDeleted val="0"/>
    <c:view3D>
      <c:rotX val="15"/>
      <c:rotY val="20"/>
      <c:rAngAx val="1"/>
    </c:view3D>
    <c:floor>
      <c:thickness val="0"/>
    </c:floor>
    <c:sideWall>
      <c:thickness val="0"/>
    </c:sideWall>
    <c:backWall>
      <c:thickness val="0"/>
    </c:backWall>
    <c:plotArea>
      <c:layout>
        <c:manualLayout>
          <c:layoutTarget val="inner"/>
          <c:xMode val="edge"/>
          <c:yMode val="edge"/>
          <c:x val="8.1552204623070779E-2"/>
          <c:y val="0.35813867016622924"/>
          <c:w val="0.90956323027189168"/>
          <c:h val="0.59093540390784483"/>
        </c:manualLayout>
      </c:layout>
      <c:bar3DChart>
        <c:barDir val="bar"/>
        <c:grouping val="percentStacked"/>
        <c:varyColors val="0"/>
        <c:ser>
          <c:idx val="0"/>
          <c:order val="0"/>
          <c:tx>
            <c:strRef>
              <c:f>'Objetivo 1'!$U$7</c:f>
              <c:strCache>
                <c:ptCount val="1"/>
                <c:pt idx="0">
                  <c:v>Avance Acumulado</c:v>
                </c:pt>
              </c:strCache>
            </c:strRef>
          </c:tx>
          <c:invertIfNegative val="0"/>
          <c:dPt>
            <c:idx val="3"/>
            <c:invertIfNegative val="0"/>
            <c:bubble3D val="0"/>
            <c:spPr>
              <a:solidFill>
                <a:schemeClr val="accent3"/>
              </a:solidFill>
            </c:spPr>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'Objetivo 1'!$T$8:$T$11</c:f>
              <c:strCache>
                <c:ptCount val="4"/>
                <c:pt idx="0">
                  <c:v>Estrategia 3</c:v>
                </c:pt>
                <c:pt idx="1">
                  <c:v>Estrategia 2</c:v>
                </c:pt>
                <c:pt idx="2">
                  <c:v>Estrategia 1</c:v>
                </c:pt>
                <c:pt idx="3">
                  <c:v>Objetivo 1</c:v>
                </c:pt>
              </c:strCache>
            </c:strRef>
          </c:cat>
          <c:val>
            <c:numRef>
              <c:f>'Objetivo 1'!$U$8:$U$11</c:f>
              <c:numCache>
                <c:formatCode>0%</c:formatCode>
                <c:ptCount val="4"/>
                <c:pt idx="0">
                  <c:v>1</c:v>
                </c:pt>
                <c:pt idx="1">
                  <c:v>0.64999999999999991</c:v>
                </c:pt>
                <c:pt idx="2">
                  <c:v>1</c:v>
                </c:pt>
                <c:pt idx="3">
                  <c:v>0.96187446988972725</c:v>
                </c:pt>
              </c:numCache>
            </c:numRef>
          </c:val>
        </c:ser>
        <c:ser>
          <c:idx val="1"/>
          <c:order val="1"/>
          <c:tx>
            <c:strRef>
              <c:f>'Objetivo 1'!$V$7</c:f>
              <c:strCache>
                <c:ptCount val="1"/>
                <c:pt idx="0">
                  <c:v>Faltante</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'Objetivo 1'!$T$8:$T$11</c:f>
              <c:strCache>
                <c:ptCount val="4"/>
                <c:pt idx="0">
                  <c:v>Estrategia 3</c:v>
                </c:pt>
                <c:pt idx="1">
                  <c:v>Estrategia 2</c:v>
                </c:pt>
                <c:pt idx="2">
                  <c:v>Estrategia 1</c:v>
                </c:pt>
                <c:pt idx="3">
                  <c:v>Objetivo 1</c:v>
                </c:pt>
              </c:strCache>
            </c:strRef>
          </c:cat>
          <c:val>
            <c:numRef>
              <c:f>'Objetivo 1'!$V$8:$V$11</c:f>
              <c:numCache>
                <c:formatCode>0%</c:formatCode>
                <c:ptCount val="4"/>
                <c:pt idx="0">
                  <c:v>0</c:v>
                </c:pt>
                <c:pt idx="1">
                  <c:v>0.35000000000000009</c:v>
                </c:pt>
                <c:pt idx="2">
                  <c:v>0</c:v>
                </c:pt>
                <c:pt idx="3">
                  <c:v>3.8125530110272754E-2</c:v>
                </c:pt>
              </c:numCache>
            </c:numRef>
          </c:val>
        </c:ser>
        <c:dLbls>
          <c:showLegendKey val="0"/>
          <c:showVal val="1"/>
          <c:showCatName val="0"/>
          <c:showSerName val="0"/>
          <c:showPercent val="0"/>
          <c:showBubbleSize val="0"/>
        </c:dLbls>
        <c:gapWidth val="95"/>
        <c:gapDepth val="95"/>
        <c:shape val="box"/>
        <c:axId val="144652760"/>
        <c:axId val="144653544"/>
        <c:axId val="0"/>
      </c:bar3DChart>
      <c:catAx>
        <c:axId val="144652760"/>
        <c:scaling>
          <c:orientation val="minMax"/>
        </c:scaling>
        <c:delete val="0"/>
        <c:axPos val="l"/>
        <c:numFmt formatCode="General" sourceLinked="0"/>
        <c:majorTickMark val="none"/>
        <c:minorTickMark val="none"/>
        <c:tickLblPos val="nextTo"/>
        <c:crossAx val="144653544"/>
        <c:crosses val="autoZero"/>
        <c:auto val="1"/>
        <c:lblAlgn val="ctr"/>
        <c:lblOffset val="100"/>
        <c:noMultiLvlLbl val="0"/>
      </c:catAx>
      <c:valAx>
        <c:axId val="144653544"/>
        <c:scaling>
          <c:orientation val="minMax"/>
        </c:scaling>
        <c:delete val="1"/>
        <c:axPos val="b"/>
        <c:numFmt formatCode="0%" sourceLinked="1"/>
        <c:majorTickMark val="out"/>
        <c:minorTickMark val="none"/>
        <c:tickLblPos val="nextTo"/>
        <c:crossAx val="144652760"/>
        <c:crosses val="autoZero"/>
        <c:crossBetween val="between"/>
      </c:valAx>
    </c:plotArea>
    <c:legend>
      <c:legendPos val="t"/>
      <c:layout>
        <c:manualLayout>
          <c:xMode val="edge"/>
          <c:yMode val="edge"/>
          <c:x val="0.32751978112975566"/>
          <c:y val="0.27442147856517934"/>
          <c:w val="0.35380719809341865"/>
          <c:h val="8.3717191601049873E-2"/>
        </c:manualLayout>
      </c:layout>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34"/>
    </mc:Choice>
    <mc:Fallback>
      <c:style val="34"/>
    </mc:Fallback>
  </mc:AlternateContent>
  <c:chart>
    <c:title>
      <c:tx>
        <c:rich>
          <a:bodyPr/>
          <a:lstStyle/>
          <a:p>
            <a:pPr>
              <a:defRPr/>
            </a:pPr>
            <a:r>
              <a:rPr lang="es-ES" sz="1800" b="1" i="0" baseline="0">
                <a:effectLst/>
              </a:rPr>
              <a:t>Objetivo Estratégico 4: </a:t>
            </a:r>
          </a:p>
          <a:p>
            <a:pPr>
              <a:defRPr/>
            </a:pPr>
            <a:r>
              <a:rPr lang="es-ES" sz="1200" b="1" i="0" baseline="0">
                <a:effectLst/>
              </a:rPr>
              <a:t>Divulgar los valores de patrimonio cultural en todo el Distrito Capital.</a:t>
            </a:r>
            <a:endParaRPr lang="es-ES" sz="1000">
              <a:effectLst/>
            </a:endParaRPr>
          </a:p>
        </c:rich>
      </c:tx>
      <c:overlay val="0"/>
    </c:title>
    <c:autoTitleDeleted val="0"/>
    <c:view3D>
      <c:rotX val="15"/>
      <c:rotY val="20"/>
      <c:rAngAx val="1"/>
    </c:view3D>
    <c:floor>
      <c:thickness val="0"/>
    </c:floor>
    <c:sideWall>
      <c:thickness val="0"/>
    </c:sideWall>
    <c:backWall>
      <c:thickness val="0"/>
    </c:backWall>
    <c:plotArea>
      <c:layout>
        <c:manualLayout>
          <c:layoutTarget val="inner"/>
          <c:xMode val="edge"/>
          <c:yMode val="edge"/>
          <c:x val="6.6941463424691705E-2"/>
          <c:y val="0.30258311461067366"/>
          <c:w val="0.92786873753899379"/>
          <c:h val="0.64649095946340052"/>
        </c:manualLayout>
      </c:layout>
      <c:bar3DChart>
        <c:barDir val="bar"/>
        <c:grouping val="percentStacked"/>
        <c:varyColors val="0"/>
        <c:ser>
          <c:idx val="0"/>
          <c:order val="0"/>
          <c:tx>
            <c:strRef>
              <c:f>'Objetivo 4'!$U$9</c:f>
              <c:strCache>
                <c:ptCount val="1"/>
                <c:pt idx="0">
                  <c:v>Avance Acumulado</c:v>
                </c:pt>
              </c:strCache>
            </c:strRef>
          </c:tx>
          <c:invertIfNegative val="0"/>
          <c:dPt>
            <c:idx val="6"/>
            <c:invertIfNegative val="0"/>
            <c:bubble3D val="0"/>
            <c:spPr>
              <a:solidFill>
                <a:schemeClr val="accent3"/>
              </a:solidFill>
            </c:spPr>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'Objetivo 4'!$T$10:$T$16</c:f>
              <c:strCache>
                <c:ptCount val="7"/>
                <c:pt idx="0">
                  <c:v>Estrategia 6</c:v>
                </c:pt>
                <c:pt idx="1">
                  <c:v>Estrategia 5</c:v>
                </c:pt>
                <c:pt idx="2">
                  <c:v>Estrategia 4</c:v>
                </c:pt>
                <c:pt idx="3">
                  <c:v>Estrategia 3</c:v>
                </c:pt>
                <c:pt idx="4">
                  <c:v>Estrategia 2</c:v>
                </c:pt>
                <c:pt idx="5">
                  <c:v>Estrategia 1</c:v>
                </c:pt>
                <c:pt idx="6">
                  <c:v>Objetivo 4</c:v>
                </c:pt>
              </c:strCache>
            </c:strRef>
          </c:cat>
          <c:val>
            <c:numRef>
              <c:f>'Objetivo 4'!$U$10:$U$16</c:f>
              <c:numCache>
                <c:formatCode>0%</c:formatCode>
                <c:ptCount val="7"/>
                <c:pt idx="0">
                  <c:v>0.5</c:v>
                </c:pt>
                <c:pt idx="1">
                  <c:v>0.66702079510703371</c:v>
                </c:pt>
                <c:pt idx="2">
                  <c:v>0.66666666666666663</c:v>
                </c:pt>
                <c:pt idx="3">
                  <c:v>0.81448693358906743</c:v>
                </c:pt>
                <c:pt idx="4">
                  <c:v>0.33437499999999998</c:v>
                </c:pt>
                <c:pt idx="5">
                  <c:v>0.80549017747612028</c:v>
                </c:pt>
                <c:pt idx="6">
                  <c:v>0.63133992880648138</c:v>
                </c:pt>
              </c:numCache>
            </c:numRef>
          </c:val>
        </c:ser>
        <c:ser>
          <c:idx val="1"/>
          <c:order val="1"/>
          <c:tx>
            <c:strRef>
              <c:f>'Objetivo 4'!$V$9</c:f>
              <c:strCache>
                <c:ptCount val="1"/>
                <c:pt idx="0">
                  <c:v>Faltante</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'Objetivo 4'!$T$10:$T$16</c:f>
              <c:strCache>
                <c:ptCount val="7"/>
                <c:pt idx="0">
                  <c:v>Estrategia 6</c:v>
                </c:pt>
                <c:pt idx="1">
                  <c:v>Estrategia 5</c:v>
                </c:pt>
                <c:pt idx="2">
                  <c:v>Estrategia 4</c:v>
                </c:pt>
                <c:pt idx="3">
                  <c:v>Estrategia 3</c:v>
                </c:pt>
                <c:pt idx="4">
                  <c:v>Estrategia 2</c:v>
                </c:pt>
                <c:pt idx="5">
                  <c:v>Estrategia 1</c:v>
                </c:pt>
                <c:pt idx="6">
                  <c:v>Objetivo 4</c:v>
                </c:pt>
              </c:strCache>
            </c:strRef>
          </c:cat>
          <c:val>
            <c:numRef>
              <c:f>'Objetivo 4'!$V$10:$V$16</c:f>
              <c:numCache>
                <c:formatCode>0%</c:formatCode>
                <c:ptCount val="7"/>
                <c:pt idx="0">
                  <c:v>0.5</c:v>
                </c:pt>
                <c:pt idx="1">
                  <c:v>0.33297920489296629</c:v>
                </c:pt>
                <c:pt idx="2">
                  <c:v>0.33333333333333337</c:v>
                </c:pt>
                <c:pt idx="3">
                  <c:v>0</c:v>
                </c:pt>
                <c:pt idx="4">
                  <c:v>0.66562500000000002</c:v>
                </c:pt>
                <c:pt idx="5">
                  <c:v>0.19450982252387972</c:v>
                </c:pt>
                <c:pt idx="6">
                  <c:v>0.36866007119351862</c:v>
                </c:pt>
              </c:numCache>
            </c:numRef>
          </c:val>
        </c:ser>
        <c:dLbls>
          <c:showLegendKey val="0"/>
          <c:showVal val="1"/>
          <c:showCatName val="0"/>
          <c:showSerName val="0"/>
          <c:showPercent val="0"/>
          <c:showBubbleSize val="0"/>
        </c:dLbls>
        <c:gapWidth val="95"/>
        <c:gapDepth val="95"/>
        <c:shape val="box"/>
        <c:axId val="144654328"/>
        <c:axId val="144654720"/>
        <c:axId val="0"/>
      </c:bar3DChart>
      <c:catAx>
        <c:axId val="144654328"/>
        <c:scaling>
          <c:orientation val="minMax"/>
        </c:scaling>
        <c:delete val="0"/>
        <c:axPos val="l"/>
        <c:numFmt formatCode="General" sourceLinked="0"/>
        <c:majorTickMark val="none"/>
        <c:minorTickMark val="none"/>
        <c:tickLblPos val="nextTo"/>
        <c:crossAx val="144654720"/>
        <c:crosses val="autoZero"/>
        <c:auto val="1"/>
        <c:lblAlgn val="ctr"/>
        <c:lblOffset val="100"/>
        <c:noMultiLvlLbl val="0"/>
      </c:catAx>
      <c:valAx>
        <c:axId val="144654720"/>
        <c:scaling>
          <c:orientation val="minMax"/>
        </c:scaling>
        <c:delete val="1"/>
        <c:axPos val="b"/>
        <c:numFmt formatCode="0%" sourceLinked="1"/>
        <c:majorTickMark val="out"/>
        <c:minorTickMark val="none"/>
        <c:tickLblPos val="nextTo"/>
        <c:crossAx val="144654328"/>
        <c:crosses val="autoZero"/>
        <c:crossBetween val="between"/>
      </c:valAx>
    </c:plotArea>
    <c:legend>
      <c:legendPos val="t"/>
      <c:layout>
        <c:manualLayout>
          <c:xMode val="edge"/>
          <c:yMode val="edge"/>
          <c:x val="0.32973147121798813"/>
          <c:y val="0.21886592300962379"/>
          <c:w val="0.35380719809341865"/>
          <c:h val="8.3717191601049873E-2"/>
        </c:manualLayout>
      </c:layout>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34"/>
    </mc:Choice>
    <mc:Fallback>
      <c:style val="34"/>
    </mc:Fallback>
  </mc:AlternateContent>
  <c:chart>
    <c:title>
      <c:tx>
        <c:rich>
          <a:bodyPr/>
          <a:lstStyle/>
          <a:p>
            <a:pPr>
              <a:defRPr/>
            </a:pPr>
            <a:r>
              <a:rPr lang="es-ES" sz="1800" b="1" i="0" baseline="0">
                <a:effectLst/>
              </a:rPr>
              <a:t>Objetivo Estratégico 5: </a:t>
            </a:r>
          </a:p>
          <a:p>
            <a:pPr>
              <a:defRPr/>
            </a:pPr>
            <a:r>
              <a:rPr lang="es-ES" sz="1200" b="1" i="0" baseline="0">
                <a:effectLst/>
              </a:rPr>
              <a:t>Fortalecer la gestión y administración institucional.</a:t>
            </a:r>
            <a:endParaRPr lang="es-ES" sz="1000">
              <a:effectLst/>
            </a:endParaRPr>
          </a:p>
        </c:rich>
      </c:tx>
      <c:overlay val="0"/>
    </c:title>
    <c:autoTitleDeleted val="0"/>
    <c:view3D>
      <c:rotX val="15"/>
      <c:rotY val="20"/>
      <c:rAngAx val="1"/>
    </c:view3D>
    <c:floor>
      <c:thickness val="0"/>
    </c:floor>
    <c:sideWall>
      <c:thickness val="0"/>
    </c:sideWall>
    <c:backWall>
      <c:thickness val="0"/>
    </c:backWall>
    <c:plotArea>
      <c:layout>
        <c:manualLayout>
          <c:layoutTarget val="inner"/>
          <c:xMode val="edge"/>
          <c:yMode val="edge"/>
          <c:x val="5.5580252989421243E-2"/>
          <c:y val="0.30258311461067366"/>
          <c:w val="0.94441974701057874"/>
          <c:h val="0.64649095946340052"/>
        </c:manualLayout>
      </c:layout>
      <c:bar3DChart>
        <c:barDir val="bar"/>
        <c:grouping val="percentStacked"/>
        <c:varyColors val="0"/>
        <c:ser>
          <c:idx val="0"/>
          <c:order val="0"/>
          <c:tx>
            <c:strRef>
              <c:f>'Objetivo 5'!$U$6</c:f>
              <c:strCache>
                <c:ptCount val="1"/>
                <c:pt idx="0">
                  <c:v>Avance Acumulado</c:v>
                </c:pt>
              </c:strCache>
            </c:strRef>
          </c:tx>
          <c:invertIfNegative val="0"/>
          <c:dPt>
            <c:idx val="2"/>
            <c:invertIfNegative val="0"/>
            <c:bubble3D val="0"/>
            <c:spPr>
              <a:solidFill>
                <a:schemeClr val="accent3"/>
              </a:solidFill>
            </c:spPr>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'Objetivo 5'!$T$7:$T$9</c:f>
              <c:strCache>
                <c:ptCount val="3"/>
                <c:pt idx="0">
                  <c:v>Estrategia 2</c:v>
                </c:pt>
                <c:pt idx="1">
                  <c:v>Estrategia 1</c:v>
                </c:pt>
                <c:pt idx="2">
                  <c:v>Objetivo 5</c:v>
                </c:pt>
              </c:strCache>
            </c:strRef>
          </c:cat>
          <c:val>
            <c:numRef>
              <c:f>'Objetivo 5'!$U$7:$U$9</c:f>
              <c:numCache>
                <c:formatCode>0%</c:formatCode>
                <c:ptCount val="3"/>
                <c:pt idx="0">
                  <c:v>0.6</c:v>
                </c:pt>
                <c:pt idx="1">
                  <c:v>0.78</c:v>
                </c:pt>
                <c:pt idx="2">
                  <c:v>0.69000000000000006</c:v>
                </c:pt>
              </c:numCache>
            </c:numRef>
          </c:val>
        </c:ser>
        <c:ser>
          <c:idx val="1"/>
          <c:order val="1"/>
          <c:tx>
            <c:strRef>
              <c:f>'Objetivo 5'!$V$6</c:f>
              <c:strCache>
                <c:ptCount val="1"/>
                <c:pt idx="0">
                  <c:v>Faltante</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'Objetivo 5'!$T$7:$T$9</c:f>
              <c:strCache>
                <c:ptCount val="3"/>
                <c:pt idx="0">
                  <c:v>Estrategia 2</c:v>
                </c:pt>
                <c:pt idx="1">
                  <c:v>Estrategia 1</c:v>
                </c:pt>
                <c:pt idx="2">
                  <c:v>Objetivo 5</c:v>
                </c:pt>
              </c:strCache>
            </c:strRef>
          </c:cat>
          <c:val>
            <c:numRef>
              <c:f>'Objetivo 5'!$V$7:$V$9</c:f>
              <c:numCache>
                <c:formatCode>0%</c:formatCode>
                <c:ptCount val="3"/>
                <c:pt idx="0">
                  <c:v>0.21999999999999997</c:v>
                </c:pt>
                <c:pt idx="1">
                  <c:v>0.4</c:v>
                </c:pt>
                <c:pt idx="2">
                  <c:v>0.30999999999999994</c:v>
                </c:pt>
              </c:numCache>
            </c:numRef>
          </c:val>
        </c:ser>
        <c:dLbls>
          <c:showLegendKey val="0"/>
          <c:showVal val="1"/>
          <c:showCatName val="0"/>
          <c:showSerName val="0"/>
          <c:showPercent val="0"/>
          <c:showBubbleSize val="0"/>
        </c:dLbls>
        <c:gapWidth val="95"/>
        <c:gapDepth val="95"/>
        <c:shape val="box"/>
        <c:axId val="144655504"/>
        <c:axId val="144655896"/>
        <c:axId val="0"/>
      </c:bar3DChart>
      <c:catAx>
        <c:axId val="144655504"/>
        <c:scaling>
          <c:orientation val="minMax"/>
        </c:scaling>
        <c:delete val="0"/>
        <c:axPos val="l"/>
        <c:numFmt formatCode="General" sourceLinked="0"/>
        <c:majorTickMark val="none"/>
        <c:minorTickMark val="none"/>
        <c:tickLblPos val="nextTo"/>
        <c:txPr>
          <a:bodyPr/>
          <a:lstStyle/>
          <a:p>
            <a:pPr>
              <a:defRPr sz="1000"/>
            </a:pPr>
            <a:endParaRPr lang="es-ES"/>
          </a:p>
        </c:txPr>
        <c:crossAx val="144655896"/>
        <c:crosses val="autoZero"/>
        <c:auto val="1"/>
        <c:lblAlgn val="ctr"/>
        <c:lblOffset val="100"/>
        <c:noMultiLvlLbl val="0"/>
      </c:catAx>
      <c:valAx>
        <c:axId val="144655896"/>
        <c:scaling>
          <c:orientation val="minMax"/>
        </c:scaling>
        <c:delete val="1"/>
        <c:axPos val="b"/>
        <c:numFmt formatCode="0%" sourceLinked="1"/>
        <c:majorTickMark val="out"/>
        <c:minorTickMark val="none"/>
        <c:tickLblPos val="nextTo"/>
        <c:crossAx val="144655504"/>
        <c:crosses val="autoZero"/>
        <c:crossBetween val="between"/>
      </c:valAx>
    </c:plotArea>
    <c:legend>
      <c:legendPos val="t"/>
      <c:layout>
        <c:manualLayout>
          <c:xMode val="edge"/>
          <c:yMode val="edge"/>
          <c:x val="0.32973147121798813"/>
          <c:y val="0.21886592300962379"/>
          <c:w val="0.35380719809341865"/>
          <c:h val="8.3717191601049873E-2"/>
        </c:manualLayout>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190500</xdr:colOff>
      <xdr:row>0</xdr:row>
      <xdr:rowOff>95250</xdr:rowOff>
    </xdr:from>
    <xdr:to>
      <xdr:col>1</xdr:col>
      <xdr:colOff>838200</xdr:colOff>
      <xdr:row>1</xdr:row>
      <xdr:rowOff>466725</xdr:rowOff>
    </xdr:to>
    <xdr:pic>
      <xdr:nvPicPr>
        <xdr:cNvPr id="15779" name="8 Imagen" descr="IDPCBYN">
          <a:extLst>
            <a:ext uri="{FF2B5EF4-FFF2-40B4-BE49-F238E27FC236}">
              <a16:creationId xmlns="" xmlns:a16="http://schemas.microsoft.com/office/drawing/2014/main" id="{00000000-0008-0000-0100-0000A33D0000}"/>
            </a:ext>
          </a:extLst>
        </xdr:cNvPr>
        <xdr:cNvPicPr>
          <a:picLocks noChangeAspect="1" noChangeArrowheads="1"/>
        </xdr:cNvPicPr>
      </xdr:nvPicPr>
      <xdr:blipFill>
        <a:blip xmlns:r="http://schemas.openxmlformats.org/officeDocument/2006/relationships" r:embed="rId1" cstate="print">
          <a:clrChange>
            <a:clrFrom>
              <a:srgbClr val="FFFFFE"/>
            </a:clrFrom>
            <a:clrTo>
              <a:srgbClr val="FFFFFE">
                <a:alpha val="0"/>
              </a:srgbClr>
            </a:clrTo>
          </a:clrChange>
          <a:extLst>
            <a:ext uri="{28A0092B-C50C-407E-A947-70E740481C1C}">
              <a14:useLocalDpi xmlns:a14="http://schemas.microsoft.com/office/drawing/2010/main" val="0"/>
            </a:ext>
          </a:extLst>
        </a:blip>
        <a:srcRect/>
        <a:stretch>
          <a:fillRect/>
        </a:stretch>
      </xdr:blipFill>
      <xdr:spPr bwMode="auto">
        <a:xfrm>
          <a:off x="190500" y="95250"/>
          <a:ext cx="107632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2</xdr:col>
      <xdr:colOff>0</xdr:colOff>
      <xdr:row>47</xdr:row>
      <xdr:rowOff>0</xdr:rowOff>
    </xdr:from>
    <xdr:ext cx="2042840" cy="851647"/>
    <mc:AlternateContent xmlns:mc="http://schemas.openxmlformats.org/markup-compatibility/2006" xmlns:a14="http://schemas.microsoft.com/office/drawing/2010/main">
      <mc:Choice Requires="a14">
        <xdr:sp macro="" textlink="">
          <xdr:nvSpPr>
            <xdr:cNvPr id="3" name="2 CuadroTexto">
              <a:extLst>
                <a:ext uri="{FF2B5EF4-FFF2-40B4-BE49-F238E27FC236}">
                  <a16:creationId xmlns="" xmlns:a16="http://schemas.microsoft.com/office/drawing/2014/main" id="{00000000-0008-0000-0100-000003000000}"/>
                </a:ext>
              </a:extLst>
            </xdr:cNvPr>
            <xdr:cNvSpPr txBox="1"/>
          </xdr:nvSpPr>
          <xdr:spPr>
            <a:xfrm>
              <a:off x="1479176" y="17705294"/>
              <a:ext cx="2042840" cy="85164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14:m>
                <m:oMathPara xmlns:m="http://schemas.openxmlformats.org/officeDocument/2006/math">
                  <m:oMathParaPr>
                    <m:jc m:val="centerGroup"/>
                  </m:oMathParaPr>
                  <m:oMath xmlns:m="http://schemas.openxmlformats.org/officeDocument/2006/math">
                    <m:nary>
                      <m:naryPr>
                        <m:chr m:val="∑"/>
                        <m:limLoc m:val="subSup"/>
                        <m:supHide m:val="on"/>
                        <m:ctrlPr>
                          <a:rPr lang="es-ES" sz="2000" b="0" i="1">
                            <a:solidFill>
                              <a:schemeClr val="tx1"/>
                            </a:solidFill>
                            <a:effectLst/>
                            <a:latin typeface="Cambria Math" panose="02040503050406030204" pitchFamily="18" charset="0"/>
                            <a:ea typeface="+mn-ea"/>
                            <a:cs typeface="+mn-cs"/>
                          </a:rPr>
                        </m:ctrlPr>
                      </m:naryPr>
                      <m:sub>
                        <m:r>
                          <m:rPr>
                            <m:brk m:alnAt="9"/>
                          </m:rPr>
                          <a:rPr lang="es-ES" sz="2000" b="0" i="1">
                            <a:solidFill>
                              <a:schemeClr val="tx1"/>
                            </a:solidFill>
                            <a:effectLst/>
                            <a:latin typeface="Cambria Math"/>
                            <a:ea typeface="Cambria Math"/>
                            <a:cs typeface="+mn-cs"/>
                          </a:rPr>
                          <m:t>∀</m:t>
                        </m:r>
                        <m:r>
                          <a:rPr lang="es-ES" sz="2000" b="0" i="1">
                            <a:solidFill>
                              <a:schemeClr val="tx1"/>
                            </a:solidFill>
                            <a:effectLst/>
                            <a:latin typeface="Cambria Math"/>
                            <a:ea typeface="Cambria Math"/>
                            <a:cs typeface="+mn-cs"/>
                          </a:rPr>
                          <m:t>𝑖</m:t>
                        </m:r>
                      </m:sub>
                      <m:sup/>
                      <m:e>
                        <m:sSub>
                          <m:sSubPr>
                            <m:ctrlPr>
                              <a:rPr lang="es-ES" sz="2000" b="0" i="1">
                                <a:solidFill>
                                  <a:schemeClr val="tx1"/>
                                </a:solidFill>
                                <a:effectLst/>
                                <a:latin typeface="Cambria Math" panose="02040503050406030204" pitchFamily="18" charset="0"/>
                                <a:ea typeface="+mn-ea"/>
                                <a:cs typeface="+mn-cs"/>
                              </a:rPr>
                            </m:ctrlPr>
                          </m:sSubPr>
                          <m:e>
                            <m:r>
                              <a:rPr lang="es-ES" sz="2000" b="0" i="1">
                                <a:solidFill>
                                  <a:schemeClr val="tx1"/>
                                </a:solidFill>
                                <a:effectLst/>
                                <a:latin typeface="Cambria Math"/>
                                <a:ea typeface="+mn-ea"/>
                                <a:cs typeface="+mn-cs"/>
                              </a:rPr>
                              <m:t>𝑒</m:t>
                            </m:r>
                          </m:e>
                          <m:sub>
                            <m:r>
                              <a:rPr lang="es-ES" sz="2000" b="0" i="1">
                                <a:solidFill>
                                  <a:schemeClr val="tx1"/>
                                </a:solidFill>
                                <a:effectLst/>
                                <a:latin typeface="Cambria Math"/>
                                <a:ea typeface="+mn-ea"/>
                                <a:cs typeface="+mn-cs"/>
                              </a:rPr>
                              <m:t>𝑖</m:t>
                            </m:r>
                          </m:sub>
                        </m:sSub>
                        <m:r>
                          <a:rPr lang="es-ES" sz="2000" b="0" i="1">
                            <a:solidFill>
                              <a:schemeClr val="tx1"/>
                            </a:solidFill>
                            <a:effectLst/>
                            <a:latin typeface="Cambria Math"/>
                            <a:ea typeface="+mn-ea"/>
                            <a:cs typeface="+mn-cs"/>
                          </a:rPr>
                          <m:t> </m:t>
                        </m:r>
                        <m:sSub>
                          <m:sSubPr>
                            <m:ctrlPr>
                              <a:rPr lang="es-ES" sz="2000" b="0" i="1">
                                <a:solidFill>
                                  <a:schemeClr val="tx1"/>
                                </a:solidFill>
                                <a:effectLst/>
                                <a:latin typeface="Cambria Math" panose="02040503050406030204" pitchFamily="18" charset="0"/>
                                <a:ea typeface="+mn-ea"/>
                                <a:cs typeface="+mn-cs"/>
                              </a:rPr>
                            </m:ctrlPr>
                          </m:sSubPr>
                          <m:e>
                            <m:r>
                              <a:rPr lang="es-ES" sz="2000" b="0" i="1">
                                <a:solidFill>
                                  <a:schemeClr val="tx1"/>
                                </a:solidFill>
                                <a:effectLst/>
                                <a:latin typeface="Cambria Math"/>
                                <a:ea typeface="+mn-ea"/>
                                <a:cs typeface="+mn-cs"/>
                              </a:rPr>
                              <m:t>𝑤</m:t>
                            </m:r>
                          </m:e>
                          <m:sub>
                            <m:r>
                              <a:rPr lang="es-ES" sz="2000" b="0" i="1">
                                <a:solidFill>
                                  <a:schemeClr val="tx1"/>
                                </a:solidFill>
                                <a:effectLst/>
                                <a:latin typeface="Cambria Math"/>
                                <a:ea typeface="+mn-ea"/>
                                <a:cs typeface="+mn-cs"/>
                              </a:rPr>
                              <m:t>𝑖</m:t>
                            </m:r>
                          </m:sub>
                        </m:sSub>
                      </m:e>
                    </m:nary>
                  </m:oMath>
                </m:oMathPara>
              </a14:m>
              <a:endParaRPr lang="es-ES" sz="2000"/>
            </a:p>
          </xdr:txBody>
        </xdr:sp>
      </mc:Choice>
      <mc:Fallback xmlns="">
        <xdr:sp macro="" textlink="">
          <xdr:nvSpPr>
            <xdr:cNvPr id="3" name="2 CuadroTexto"/>
            <xdr:cNvSpPr txBox="1"/>
          </xdr:nvSpPr>
          <xdr:spPr>
            <a:xfrm>
              <a:off x="1479176" y="17705294"/>
              <a:ext cx="2042840" cy="85164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r>
                <a:rPr lang="es-ES" sz="2000" b="0" i="0">
                  <a:solidFill>
                    <a:schemeClr val="tx1"/>
                  </a:solidFill>
                  <a:effectLst/>
                  <a:latin typeface="Cambria Math"/>
                  <a:ea typeface="+mn-ea"/>
                  <a:cs typeface="+mn-cs"/>
                </a:rPr>
                <a:t>∑2</a:t>
              </a:r>
              <a:r>
                <a:rPr lang="es-ES" sz="2000" b="0" i="0">
                  <a:solidFill>
                    <a:schemeClr val="tx1"/>
                  </a:solidFill>
                  <a:effectLst/>
                  <a:latin typeface="Cambria Math"/>
                  <a:ea typeface="Cambria Math"/>
                  <a:cs typeface="+mn-cs"/>
                </a:rPr>
                <a:t>_</a:t>
              </a:r>
              <a:r>
                <a:rPr lang="es-ES" sz="2000" b="0" i="0">
                  <a:solidFill>
                    <a:schemeClr val="tx1"/>
                  </a:solidFill>
                  <a:effectLst/>
                  <a:latin typeface="Cambria Math"/>
                  <a:ea typeface="+mn-ea"/>
                  <a:cs typeface="+mn-cs"/>
                </a:rPr>
                <a:t>(</a:t>
              </a:r>
              <a:r>
                <a:rPr lang="es-ES" sz="2000" b="0" i="0">
                  <a:solidFill>
                    <a:schemeClr val="tx1"/>
                  </a:solidFill>
                  <a:effectLst/>
                  <a:latin typeface="Cambria Math"/>
                  <a:ea typeface="Cambria Math"/>
                  <a:cs typeface="+mn-cs"/>
                </a:rPr>
                <a:t>∀𝑖</a:t>
              </a:r>
              <a:r>
                <a:rPr lang="es-ES" sz="2000" b="0" i="0">
                  <a:solidFill>
                    <a:schemeClr val="tx1"/>
                  </a:solidFill>
                  <a:effectLst/>
                  <a:latin typeface="Cambria Math"/>
                  <a:ea typeface="+mn-ea"/>
                  <a:cs typeface="+mn-cs"/>
                </a:rPr>
                <a:t>)▒〖𝑒_𝑖  𝑤_𝑖 〗</a:t>
              </a:r>
              <a:endParaRPr lang="es-ES" sz="2000"/>
            </a:p>
          </xdr:txBody>
        </xdr:sp>
      </mc:Fallback>
    </mc:AlternateContent>
    <xdr:clientData/>
  </xdr:oneCellAnchor>
  <xdr:oneCellAnchor>
    <xdr:from>
      <xdr:col>2</xdr:col>
      <xdr:colOff>48193</xdr:colOff>
      <xdr:row>48</xdr:row>
      <xdr:rowOff>190500</xdr:rowOff>
    </xdr:from>
    <xdr:ext cx="2812677" cy="655821"/>
    <xdr:sp macro="" textlink="">
      <xdr:nvSpPr>
        <xdr:cNvPr id="4" name="3 CuadroTexto">
          <a:extLst>
            <a:ext uri="{FF2B5EF4-FFF2-40B4-BE49-F238E27FC236}">
              <a16:creationId xmlns="" xmlns:a16="http://schemas.microsoft.com/office/drawing/2014/main" id="{00000000-0008-0000-0100-000004000000}"/>
            </a:ext>
          </a:extLst>
        </xdr:cNvPr>
        <xdr:cNvSpPr txBox="1"/>
      </xdr:nvSpPr>
      <xdr:spPr>
        <a:xfrm>
          <a:off x="1527369" y="18209559"/>
          <a:ext cx="2812677" cy="65582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s-ES" sz="900" b="1"/>
            <a:t>Donde:</a:t>
          </a:r>
          <a:r>
            <a:rPr lang="es-ES" sz="900"/>
            <a:t> </a:t>
          </a:r>
        </a:p>
        <a:p>
          <a:r>
            <a:rPr lang="es-ES" sz="900" b="1" i="1"/>
            <a:t>e:</a:t>
          </a:r>
          <a:r>
            <a:rPr lang="es-ES" sz="900"/>
            <a:t> eficacia por tipo de actividad</a:t>
          </a:r>
        </a:p>
        <a:p>
          <a:r>
            <a:rPr lang="es-ES" sz="900" b="1" i="1"/>
            <a:t>w:</a:t>
          </a:r>
          <a:r>
            <a:rPr lang="es-ES" sz="900"/>
            <a:t> ponderación</a:t>
          </a:r>
          <a:r>
            <a:rPr lang="es-ES" sz="900" baseline="0"/>
            <a:t> por tipo de actividad</a:t>
          </a:r>
        </a:p>
        <a:p>
          <a:r>
            <a:rPr lang="es-ES" sz="900" b="1" i="1" baseline="0"/>
            <a:t>i:</a:t>
          </a:r>
          <a:r>
            <a:rPr lang="es-ES" sz="900" baseline="0"/>
            <a:t> tipo de actividad (Estrategica, Gestión y Seguimiento)</a:t>
          </a:r>
          <a:endParaRPr lang="es-ES" sz="900"/>
        </a:p>
      </xdr:txBody>
    </xdr:sp>
    <xdr:clientData/>
  </xdr:oneCellAnchor>
  <xdr:oneCellAnchor>
    <xdr:from>
      <xdr:col>2</xdr:col>
      <xdr:colOff>1882589</xdr:colOff>
      <xdr:row>47</xdr:row>
      <xdr:rowOff>96371</xdr:rowOff>
    </xdr:from>
    <xdr:ext cx="1269634" cy="649942"/>
    <mc:AlternateContent xmlns:mc="http://schemas.openxmlformats.org/markup-compatibility/2006" xmlns:a14="http://schemas.microsoft.com/office/drawing/2010/main">
      <mc:Choice Requires="a14">
        <xdr:sp macro="" textlink="">
          <xdr:nvSpPr>
            <xdr:cNvPr id="5" name="4 CuadroTexto">
              <a:extLst>
                <a:ext uri="{FF2B5EF4-FFF2-40B4-BE49-F238E27FC236}">
                  <a16:creationId xmlns="" xmlns:a16="http://schemas.microsoft.com/office/drawing/2014/main" id="{00000000-0008-0000-0100-000005000000}"/>
                </a:ext>
              </a:extLst>
            </xdr:cNvPr>
            <xdr:cNvSpPr txBox="1"/>
          </xdr:nvSpPr>
          <xdr:spPr>
            <a:xfrm>
              <a:off x="3361765" y="17801665"/>
              <a:ext cx="1269634" cy="64994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l"/>
              <a14:m>
                <m:oMathPara xmlns:m="http://schemas.openxmlformats.org/officeDocument/2006/math">
                  <m:oMathParaPr>
                    <m:jc m:val="centerGroup"/>
                  </m:oMathParaPr>
                  <m:oMath xmlns:m="http://schemas.openxmlformats.org/officeDocument/2006/math">
                    <m:sSub>
                      <m:sSubPr>
                        <m:ctrlPr>
                          <a:rPr lang="es-ES" sz="1050" b="0" i="1">
                            <a:solidFill>
                              <a:schemeClr val="tx1"/>
                            </a:solidFill>
                            <a:effectLst/>
                            <a:latin typeface="Cambria Math" panose="02040503050406030204" pitchFamily="18" charset="0"/>
                            <a:ea typeface="+mn-ea"/>
                            <a:cs typeface="+mn-cs"/>
                          </a:rPr>
                        </m:ctrlPr>
                      </m:sSubPr>
                      <m:e>
                        <m:r>
                          <a:rPr lang="es-ES" sz="1050" b="0" i="1">
                            <a:solidFill>
                              <a:schemeClr val="tx1"/>
                            </a:solidFill>
                            <a:effectLst/>
                            <a:latin typeface="Cambria Math"/>
                            <a:ea typeface="+mn-ea"/>
                            <a:cs typeface="+mn-cs"/>
                          </a:rPr>
                          <m:t>𝑤</m:t>
                        </m:r>
                      </m:e>
                      <m:sub>
                        <m:r>
                          <a:rPr lang="es-ES" sz="1050" b="0" i="1">
                            <a:solidFill>
                              <a:schemeClr val="tx1"/>
                            </a:solidFill>
                            <a:effectLst/>
                            <a:latin typeface="Cambria Math"/>
                            <a:ea typeface="+mn-ea"/>
                            <a:cs typeface="+mn-cs"/>
                          </a:rPr>
                          <m:t>𝐸𝑠𝑡𝑟𝑎𝑡𝑒𝑔𝑖𝑐𝑎𝑠</m:t>
                        </m:r>
                      </m:sub>
                    </m:sSub>
                    <m:r>
                      <a:rPr lang="es-ES" sz="1050" b="0" i="1">
                        <a:solidFill>
                          <a:schemeClr val="tx1"/>
                        </a:solidFill>
                        <a:effectLst/>
                        <a:latin typeface="Cambria Math"/>
                        <a:ea typeface="+mn-ea"/>
                        <a:cs typeface="+mn-cs"/>
                      </a:rPr>
                      <m:t>:50 %</m:t>
                    </m:r>
                  </m:oMath>
                </m:oMathPara>
              </a14:m>
              <a:endParaRPr lang="es-ES" sz="1800"/>
            </a:p>
            <a:p>
              <a:pPr marL="0" marR="0" indent="0" algn="l"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sSub>
                      <m:sSubPr>
                        <m:ctrlPr>
                          <a:rPr lang="es-ES" sz="1100" b="0" i="1">
                            <a:solidFill>
                              <a:schemeClr val="tx1"/>
                            </a:solidFill>
                            <a:effectLst/>
                            <a:latin typeface="Cambria Math" panose="02040503050406030204" pitchFamily="18" charset="0"/>
                            <a:ea typeface="+mn-ea"/>
                            <a:cs typeface="+mn-cs"/>
                          </a:rPr>
                        </m:ctrlPr>
                      </m:sSubPr>
                      <m:e>
                        <m:r>
                          <a:rPr lang="es-ES" sz="1100" b="0" i="1">
                            <a:solidFill>
                              <a:schemeClr val="tx1"/>
                            </a:solidFill>
                            <a:effectLst/>
                            <a:latin typeface="Cambria Math"/>
                            <a:ea typeface="+mn-ea"/>
                            <a:cs typeface="+mn-cs"/>
                          </a:rPr>
                          <m:t>𝑤</m:t>
                        </m:r>
                      </m:e>
                      <m:sub>
                        <m:r>
                          <a:rPr lang="es-ES" sz="1100" b="0" i="1">
                            <a:solidFill>
                              <a:schemeClr val="tx1"/>
                            </a:solidFill>
                            <a:effectLst/>
                            <a:latin typeface="Cambria Math"/>
                            <a:ea typeface="+mn-ea"/>
                            <a:cs typeface="+mn-cs"/>
                          </a:rPr>
                          <m:t>𝐺𝑒𝑠𝑡𝑖</m:t>
                        </m:r>
                        <m:r>
                          <a:rPr lang="es-ES" sz="1100" b="0" i="1">
                            <a:solidFill>
                              <a:schemeClr val="tx1"/>
                            </a:solidFill>
                            <a:effectLst/>
                            <a:latin typeface="Cambria Math"/>
                            <a:ea typeface="+mn-ea"/>
                            <a:cs typeface="+mn-cs"/>
                          </a:rPr>
                          <m:t>ó</m:t>
                        </m:r>
                        <m:r>
                          <a:rPr lang="es-ES" sz="1100" b="0" i="1">
                            <a:solidFill>
                              <a:schemeClr val="tx1"/>
                            </a:solidFill>
                            <a:effectLst/>
                            <a:latin typeface="Cambria Math"/>
                            <a:ea typeface="+mn-ea"/>
                            <a:cs typeface="+mn-cs"/>
                          </a:rPr>
                          <m:t>𝑛</m:t>
                        </m:r>
                      </m:sub>
                    </m:sSub>
                    <m:r>
                      <a:rPr lang="es-ES" sz="1100" b="0" i="1">
                        <a:solidFill>
                          <a:schemeClr val="tx1"/>
                        </a:solidFill>
                        <a:effectLst/>
                        <a:latin typeface="Cambria Math"/>
                        <a:ea typeface="+mn-ea"/>
                        <a:cs typeface="+mn-cs"/>
                      </a:rPr>
                      <m:t>:25 %</m:t>
                    </m:r>
                  </m:oMath>
                </m:oMathPara>
              </a14:m>
              <a:endParaRPr lang="es-ES" sz="2000">
                <a:effectLst/>
              </a:endParaRPr>
            </a:p>
            <a:p>
              <a:pPr marL="0" marR="0" indent="0" algn="l"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sSub>
                      <m:sSubPr>
                        <m:ctrlPr>
                          <a:rPr lang="es-ES" sz="1100" b="0" i="1">
                            <a:solidFill>
                              <a:schemeClr val="tx1"/>
                            </a:solidFill>
                            <a:effectLst/>
                            <a:latin typeface="Cambria Math" panose="02040503050406030204" pitchFamily="18" charset="0"/>
                            <a:ea typeface="+mn-ea"/>
                            <a:cs typeface="+mn-cs"/>
                          </a:rPr>
                        </m:ctrlPr>
                      </m:sSubPr>
                      <m:e>
                        <m:r>
                          <a:rPr lang="es-ES" sz="1100" b="0" i="1">
                            <a:solidFill>
                              <a:schemeClr val="tx1"/>
                            </a:solidFill>
                            <a:effectLst/>
                            <a:latin typeface="Cambria Math"/>
                            <a:ea typeface="+mn-ea"/>
                            <a:cs typeface="+mn-cs"/>
                          </a:rPr>
                          <m:t>𝑤</m:t>
                        </m:r>
                      </m:e>
                      <m:sub>
                        <m:r>
                          <a:rPr lang="es-ES" sz="1100" b="0" i="1">
                            <a:solidFill>
                              <a:schemeClr val="tx1"/>
                            </a:solidFill>
                            <a:effectLst/>
                            <a:latin typeface="Cambria Math"/>
                            <a:ea typeface="+mn-ea"/>
                            <a:cs typeface="+mn-cs"/>
                          </a:rPr>
                          <m:t>𝑆𝑒𝑔𝑢𝑖𝑚𝑖𝑒𝑛𝑡𝑜</m:t>
                        </m:r>
                      </m:sub>
                    </m:sSub>
                    <m:r>
                      <a:rPr lang="es-ES" sz="1100" b="0" i="1">
                        <a:solidFill>
                          <a:schemeClr val="tx1"/>
                        </a:solidFill>
                        <a:effectLst/>
                        <a:latin typeface="Cambria Math"/>
                        <a:ea typeface="+mn-ea"/>
                        <a:cs typeface="+mn-cs"/>
                      </a:rPr>
                      <m:t>:25 %</m:t>
                    </m:r>
                  </m:oMath>
                </m:oMathPara>
              </a14:m>
              <a:endParaRPr lang="es-ES" sz="2000">
                <a:effectLst/>
              </a:endParaRPr>
            </a:p>
            <a:p>
              <a:pPr algn="l"/>
              <a:endParaRPr lang="es-ES" sz="2000"/>
            </a:p>
          </xdr:txBody>
        </xdr:sp>
      </mc:Choice>
      <mc:Fallback xmlns="">
        <xdr:sp macro="" textlink="">
          <xdr:nvSpPr>
            <xdr:cNvPr id="5" name="4 CuadroTexto"/>
            <xdr:cNvSpPr txBox="1"/>
          </xdr:nvSpPr>
          <xdr:spPr>
            <a:xfrm>
              <a:off x="3361765" y="17801665"/>
              <a:ext cx="1269634" cy="64994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l"/>
              <a:r>
                <a:rPr lang="es-ES" sz="1050" b="0" i="0">
                  <a:solidFill>
                    <a:schemeClr val="tx1"/>
                  </a:solidFill>
                  <a:effectLst/>
                  <a:latin typeface="Cambria Math"/>
                  <a:ea typeface="+mn-ea"/>
                  <a:cs typeface="+mn-cs"/>
                </a:rPr>
                <a:t>𝑤_𝐸𝑠𝑡𝑟𝑎𝑡𝑒𝑔𝑖𝑐𝑎𝑠:50 %</a:t>
              </a:r>
              <a:endParaRPr lang="es-ES" sz="1800"/>
            </a:p>
            <a:p>
              <a:pPr marL="0" marR="0" indent="0" algn="l" defTabSz="914400" eaLnBrk="1" fontAlgn="auto" latinLnBrk="0" hangingPunct="1">
                <a:lnSpc>
                  <a:spcPct val="100000"/>
                </a:lnSpc>
                <a:spcBef>
                  <a:spcPts val="0"/>
                </a:spcBef>
                <a:spcAft>
                  <a:spcPts val="0"/>
                </a:spcAft>
                <a:buClrTx/>
                <a:buSzTx/>
                <a:buFontTx/>
                <a:buNone/>
                <a:tabLst/>
                <a:defRPr/>
              </a:pPr>
              <a:r>
                <a:rPr lang="es-ES" sz="1100" b="0" i="0">
                  <a:solidFill>
                    <a:schemeClr val="tx1"/>
                  </a:solidFill>
                  <a:effectLst/>
                  <a:latin typeface="Cambria Math"/>
                  <a:ea typeface="+mn-ea"/>
                  <a:cs typeface="+mn-cs"/>
                </a:rPr>
                <a:t>𝑤_𝐺𝑒𝑠𝑡𝑖ó𝑛:25 %</a:t>
              </a:r>
              <a:endParaRPr lang="es-ES" sz="2000">
                <a:effectLst/>
              </a:endParaRPr>
            </a:p>
            <a:p>
              <a:pPr marL="0" marR="0" indent="0" algn="l" defTabSz="914400" eaLnBrk="1" fontAlgn="auto" latinLnBrk="0" hangingPunct="1">
                <a:lnSpc>
                  <a:spcPct val="100000"/>
                </a:lnSpc>
                <a:spcBef>
                  <a:spcPts val="0"/>
                </a:spcBef>
                <a:spcAft>
                  <a:spcPts val="0"/>
                </a:spcAft>
                <a:buClrTx/>
                <a:buSzTx/>
                <a:buFontTx/>
                <a:buNone/>
                <a:tabLst/>
                <a:defRPr/>
              </a:pPr>
              <a:r>
                <a:rPr lang="es-ES" sz="1100" b="0" i="0">
                  <a:solidFill>
                    <a:schemeClr val="tx1"/>
                  </a:solidFill>
                  <a:effectLst/>
                  <a:latin typeface="Cambria Math"/>
                  <a:ea typeface="+mn-ea"/>
                  <a:cs typeface="+mn-cs"/>
                </a:rPr>
                <a:t>𝑤_𝑆𝑒𝑔𝑢𝑖𝑚𝑖𝑒𝑛𝑡𝑜:25 %</a:t>
              </a:r>
              <a:endParaRPr lang="es-ES" sz="2000">
                <a:effectLst/>
              </a:endParaRPr>
            </a:p>
            <a:p>
              <a:pPr algn="l"/>
              <a:endParaRPr lang="es-ES" sz="2000"/>
            </a:p>
          </xdr:txBody>
        </xdr:sp>
      </mc:Fallback>
    </mc:AlternateContent>
    <xdr:clientData/>
  </xdr:oneCellAnchor>
</xdr:wsDr>
</file>

<file path=xl/drawings/drawing2.xml><?xml version="1.0" encoding="utf-8"?>
<xdr:wsDr xmlns:xdr="http://schemas.openxmlformats.org/drawingml/2006/spreadsheetDrawing" xmlns:a="http://schemas.openxmlformats.org/drawingml/2006/main">
  <xdr:twoCellAnchor>
    <xdr:from>
      <xdr:col>0</xdr:col>
      <xdr:colOff>409575</xdr:colOff>
      <xdr:row>0</xdr:row>
      <xdr:rowOff>66675</xdr:rowOff>
    </xdr:from>
    <xdr:to>
      <xdr:col>1</xdr:col>
      <xdr:colOff>1323975</xdr:colOff>
      <xdr:row>1</xdr:row>
      <xdr:rowOff>438150</xdr:rowOff>
    </xdr:to>
    <xdr:pic>
      <xdr:nvPicPr>
        <xdr:cNvPr id="20625" name="8 Imagen" descr="IDPCBYN">
          <a:extLst>
            <a:ext uri="{FF2B5EF4-FFF2-40B4-BE49-F238E27FC236}">
              <a16:creationId xmlns="" xmlns:a16="http://schemas.microsoft.com/office/drawing/2014/main" id="{00000000-0008-0000-0200-000091500000}"/>
            </a:ext>
          </a:extLst>
        </xdr:cNvPr>
        <xdr:cNvPicPr>
          <a:picLocks noChangeAspect="1" noChangeArrowheads="1"/>
        </xdr:cNvPicPr>
      </xdr:nvPicPr>
      <xdr:blipFill>
        <a:blip xmlns:r="http://schemas.openxmlformats.org/officeDocument/2006/relationships" r:embed="rId1">
          <a:clrChange>
            <a:clrFrom>
              <a:srgbClr val="FFFFFE"/>
            </a:clrFrom>
            <a:clrTo>
              <a:srgbClr val="FFFFFE">
                <a:alpha val="0"/>
              </a:srgbClr>
            </a:clrTo>
          </a:clrChange>
          <a:extLst>
            <a:ext uri="{28A0092B-C50C-407E-A947-70E740481C1C}">
              <a14:useLocalDpi xmlns:a14="http://schemas.microsoft.com/office/drawing/2010/main" val="0"/>
            </a:ext>
          </a:extLst>
        </a:blip>
        <a:srcRect/>
        <a:stretch>
          <a:fillRect/>
        </a:stretch>
      </xdr:blipFill>
      <xdr:spPr bwMode="auto">
        <a:xfrm>
          <a:off x="409575" y="66675"/>
          <a:ext cx="143827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185457</xdr:colOff>
      <xdr:row>0</xdr:row>
      <xdr:rowOff>16809</xdr:rowOff>
    </xdr:from>
    <xdr:to>
      <xdr:col>1</xdr:col>
      <xdr:colOff>1019735</xdr:colOff>
      <xdr:row>1</xdr:row>
      <xdr:rowOff>293034</xdr:rowOff>
    </xdr:to>
    <xdr:pic>
      <xdr:nvPicPr>
        <xdr:cNvPr id="13860" name="8 Imagen" descr="IDPCBYN">
          <a:extLst>
            <a:ext uri="{FF2B5EF4-FFF2-40B4-BE49-F238E27FC236}">
              <a16:creationId xmlns="" xmlns:a16="http://schemas.microsoft.com/office/drawing/2014/main" id="{00000000-0008-0000-0300-000024360000}"/>
            </a:ext>
          </a:extLst>
        </xdr:cNvPr>
        <xdr:cNvPicPr>
          <a:picLocks noChangeAspect="1" noChangeArrowheads="1"/>
        </xdr:cNvPicPr>
      </xdr:nvPicPr>
      <xdr:blipFill>
        <a:blip xmlns:r="http://schemas.openxmlformats.org/officeDocument/2006/relationships" r:embed="rId1" cstate="print">
          <a:clrChange>
            <a:clrFrom>
              <a:srgbClr val="FFFFFE"/>
            </a:clrFrom>
            <a:clrTo>
              <a:srgbClr val="FFFFFE">
                <a:alpha val="0"/>
              </a:srgbClr>
            </a:clrTo>
          </a:clrChange>
          <a:extLst>
            <a:ext uri="{28A0092B-C50C-407E-A947-70E740481C1C}">
              <a14:useLocalDpi xmlns:a14="http://schemas.microsoft.com/office/drawing/2010/main" val="0"/>
            </a:ext>
          </a:extLst>
        </a:blip>
        <a:srcRect/>
        <a:stretch>
          <a:fillRect/>
        </a:stretch>
      </xdr:blipFill>
      <xdr:spPr bwMode="auto">
        <a:xfrm>
          <a:off x="185457" y="16809"/>
          <a:ext cx="1293719" cy="6908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28575</xdr:colOff>
      <xdr:row>4</xdr:row>
      <xdr:rowOff>28575</xdr:rowOff>
    </xdr:from>
    <xdr:to>
      <xdr:col>14</xdr:col>
      <xdr:colOff>657225</xdr:colOff>
      <xdr:row>17</xdr:row>
      <xdr:rowOff>104775</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347382</xdr:colOff>
      <xdr:row>7</xdr:row>
      <xdr:rowOff>28575</xdr:rowOff>
    </xdr:from>
    <xdr:to>
      <xdr:col>14</xdr:col>
      <xdr:colOff>302558</xdr:colOff>
      <xdr:row>20</xdr:row>
      <xdr:rowOff>152400</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190500</xdr:colOff>
      <xdr:row>3</xdr:row>
      <xdr:rowOff>47625</xdr:rowOff>
    </xdr:from>
    <xdr:to>
      <xdr:col>14</xdr:col>
      <xdr:colOff>530679</xdr:colOff>
      <xdr:row>16</xdr:row>
      <xdr:rowOff>161925</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7"/>
  <sheetViews>
    <sheetView zoomScale="70" zoomScaleNormal="70" workbookViewId="0">
      <pane ySplit="1" topLeftCell="A35" activePane="bottomLeft" state="frozen"/>
      <selection pane="bottomLeft" activeCell="B1" sqref="B1:B37"/>
    </sheetView>
  </sheetViews>
  <sheetFormatPr baseColWidth="10" defaultRowHeight="12.75" x14ac:dyDescent="0.2"/>
  <cols>
    <col min="1" max="1" width="36.5703125" style="45" customWidth="1"/>
    <col min="2" max="2" width="130.7109375" style="45" customWidth="1"/>
    <col min="3" max="4" width="44" style="45" customWidth="1"/>
    <col min="5" max="5" width="89.28515625" style="45" customWidth="1"/>
    <col min="6" max="6" width="91.85546875" style="45" customWidth="1"/>
    <col min="7" max="7" width="39.42578125" style="45" customWidth="1"/>
    <col min="8" max="16384" width="11.42578125" style="45"/>
  </cols>
  <sheetData>
    <row r="1" spans="1:7" ht="63.75" x14ac:dyDescent="0.2">
      <c r="A1" s="46" t="s">
        <v>57</v>
      </c>
      <c r="B1" s="145" t="s">
        <v>343</v>
      </c>
      <c r="C1" s="47" t="s">
        <v>58</v>
      </c>
      <c r="D1" s="47" t="s">
        <v>113</v>
      </c>
      <c r="E1" s="47" t="s">
        <v>115</v>
      </c>
      <c r="F1" s="47" t="s">
        <v>107</v>
      </c>
      <c r="G1" s="48" t="s">
        <v>106</v>
      </c>
    </row>
    <row r="2" spans="1:7" ht="53.25" customHeight="1" x14ac:dyDescent="0.2">
      <c r="A2" s="262" t="s">
        <v>2</v>
      </c>
      <c r="B2" s="263" t="s">
        <v>344</v>
      </c>
      <c r="C2" s="256" t="s">
        <v>59</v>
      </c>
      <c r="D2" s="263" t="s">
        <v>114</v>
      </c>
      <c r="E2" s="49" t="s">
        <v>60</v>
      </c>
      <c r="F2" s="256" t="s">
        <v>123</v>
      </c>
      <c r="G2" s="258" t="s">
        <v>122</v>
      </c>
    </row>
    <row r="3" spans="1:7" ht="69.75" customHeight="1" x14ac:dyDescent="0.2">
      <c r="A3" s="262"/>
      <c r="B3" s="264"/>
      <c r="C3" s="256"/>
      <c r="D3" s="264"/>
      <c r="E3" s="49" t="s">
        <v>61</v>
      </c>
      <c r="F3" s="256"/>
      <c r="G3" s="258"/>
    </row>
    <row r="4" spans="1:7" ht="53.25" customHeight="1" x14ac:dyDescent="0.2">
      <c r="A4" s="262"/>
      <c r="B4" s="264"/>
      <c r="C4" s="256"/>
      <c r="D4" s="264"/>
      <c r="E4" s="49" t="s">
        <v>62</v>
      </c>
      <c r="F4" s="256"/>
      <c r="G4" s="258"/>
    </row>
    <row r="5" spans="1:7" ht="53.25" customHeight="1" x14ac:dyDescent="0.2">
      <c r="A5" s="262"/>
      <c r="B5" s="264"/>
      <c r="C5" s="256"/>
      <c r="D5" s="264"/>
      <c r="E5" s="49" t="s">
        <v>63</v>
      </c>
      <c r="F5" s="256"/>
      <c r="G5" s="258"/>
    </row>
    <row r="6" spans="1:7" ht="53.25" customHeight="1" x14ac:dyDescent="0.2">
      <c r="A6" s="262"/>
      <c r="B6" s="264"/>
      <c r="C6" s="256"/>
      <c r="D6" s="265"/>
      <c r="E6" s="49" t="s">
        <v>64</v>
      </c>
      <c r="F6" s="256"/>
      <c r="G6" s="258"/>
    </row>
    <row r="7" spans="1:7" ht="53.25" customHeight="1" x14ac:dyDescent="0.2">
      <c r="A7" s="262"/>
      <c r="B7" s="264"/>
      <c r="C7" s="256" t="s">
        <v>65</v>
      </c>
      <c r="D7" s="263" t="s">
        <v>118</v>
      </c>
      <c r="E7" s="49" t="s">
        <v>66</v>
      </c>
      <c r="F7" s="256"/>
      <c r="G7" s="258"/>
    </row>
    <row r="8" spans="1:7" ht="53.25" customHeight="1" x14ac:dyDescent="0.2">
      <c r="A8" s="262"/>
      <c r="B8" s="265"/>
      <c r="C8" s="256"/>
      <c r="D8" s="265"/>
      <c r="E8" s="49" t="s">
        <v>67</v>
      </c>
      <c r="F8" s="256"/>
      <c r="G8" s="258"/>
    </row>
    <row r="9" spans="1:7" ht="60.75" customHeight="1" x14ac:dyDescent="0.2">
      <c r="A9" s="262" t="s">
        <v>109</v>
      </c>
      <c r="B9" s="263" t="s">
        <v>345</v>
      </c>
      <c r="C9" s="256" t="s">
        <v>68</v>
      </c>
      <c r="D9" s="263" t="s">
        <v>116</v>
      </c>
      <c r="E9" s="49" t="s">
        <v>69</v>
      </c>
      <c r="F9" s="256" t="s">
        <v>110</v>
      </c>
      <c r="G9" s="258" t="s">
        <v>120</v>
      </c>
    </row>
    <row r="10" spans="1:7" ht="53.25" customHeight="1" x14ac:dyDescent="0.2">
      <c r="A10" s="262"/>
      <c r="B10" s="264"/>
      <c r="C10" s="256"/>
      <c r="D10" s="264"/>
      <c r="E10" s="49" t="s">
        <v>70</v>
      </c>
      <c r="F10" s="256"/>
      <c r="G10" s="258"/>
    </row>
    <row r="11" spans="1:7" ht="53.25" customHeight="1" x14ac:dyDescent="0.2">
      <c r="A11" s="262"/>
      <c r="B11" s="264"/>
      <c r="C11" s="256"/>
      <c r="D11" s="265"/>
      <c r="E11" s="49" t="s">
        <v>71</v>
      </c>
      <c r="F11" s="256"/>
      <c r="G11" s="258"/>
    </row>
    <row r="12" spans="1:7" ht="53.25" customHeight="1" x14ac:dyDescent="0.2">
      <c r="A12" s="262"/>
      <c r="B12" s="264"/>
      <c r="C12" s="256" t="s">
        <v>72</v>
      </c>
      <c r="D12" s="263" t="s">
        <v>116</v>
      </c>
      <c r="E12" s="49" t="s">
        <v>73</v>
      </c>
      <c r="F12" s="256"/>
      <c r="G12" s="258"/>
    </row>
    <row r="13" spans="1:7" ht="53.25" customHeight="1" x14ac:dyDescent="0.2">
      <c r="A13" s="262"/>
      <c r="B13" s="264"/>
      <c r="C13" s="256"/>
      <c r="D13" s="264"/>
      <c r="E13" s="49" t="s">
        <v>74</v>
      </c>
      <c r="F13" s="256"/>
      <c r="G13" s="258"/>
    </row>
    <row r="14" spans="1:7" ht="53.25" customHeight="1" x14ac:dyDescent="0.2">
      <c r="A14" s="262"/>
      <c r="B14" s="264"/>
      <c r="C14" s="256"/>
      <c r="D14" s="264"/>
      <c r="E14" s="49" t="s">
        <v>75</v>
      </c>
      <c r="F14" s="256"/>
      <c r="G14" s="258"/>
    </row>
    <row r="15" spans="1:7" ht="53.25" customHeight="1" x14ac:dyDescent="0.2">
      <c r="A15" s="262"/>
      <c r="B15" s="264"/>
      <c r="C15" s="256"/>
      <c r="D15" s="264"/>
      <c r="E15" s="49" t="s">
        <v>76</v>
      </c>
      <c r="F15" s="256"/>
      <c r="G15" s="258"/>
    </row>
    <row r="16" spans="1:7" ht="53.25" customHeight="1" x14ac:dyDescent="0.2">
      <c r="A16" s="262"/>
      <c r="B16" s="264"/>
      <c r="C16" s="256"/>
      <c r="D16" s="264"/>
      <c r="E16" s="49" t="s">
        <v>77</v>
      </c>
      <c r="F16" s="256"/>
      <c r="G16" s="258"/>
    </row>
    <row r="17" spans="1:7" ht="53.25" customHeight="1" x14ac:dyDescent="0.2">
      <c r="A17" s="262"/>
      <c r="B17" s="264"/>
      <c r="C17" s="256"/>
      <c r="D17" s="265"/>
      <c r="E17" s="49" t="s">
        <v>78</v>
      </c>
      <c r="F17" s="256"/>
      <c r="G17" s="258"/>
    </row>
    <row r="18" spans="1:7" ht="53.25" customHeight="1" x14ac:dyDescent="0.2">
      <c r="A18" s="262"/>
      <c r="B18" s="264"/>
      <c r="C18" s="256" t="s">
        <v>65</v>
      </c>
      <c r="D18" s="263" t="s">
        <v>118</v>
      </c>
      <c r="E18" s="50" t="s">
        <v>66</v>
      </c>
      <c r="F18" s="256"/>
      <c r="G18" s="258"/>
    </row>
    <row r="19" spans="1:7" ht="53.25" customHeight="1" x14ac:dyDescent="0.2">
      <c r="A19" s="262"/>
      <c r="B19" s="265"/>
      <c r="C19" s="256"/>
      <c r="D19" s="265"/>
      <c r="E19" s="50" t="s">
        <v>67</v>
      </c>
      <c r="F19" s="256"/>
      <c r="G19" s="258"/>
    </row>
    <row r="20" spans="1:7" ht="53.25" customHeight="1" x14ac:dyDescent="0.2">
      <c r="A20" s="262" t="s">
        <v>79</v>
      </c>
      <c r="B20" s="263" t="s">
        <v>346</v>
      </c>
      <c r="C20" s="256" t="s">
        <v>65</v>
      </c>
      <c r="D20" s="263" t="s">
        <v>119</v>
      </c>
      <c r="E20" s="49" t="s">
        <v>80</v>
      </c>
      <c r="F20" s="256" t="s">
        <v>111</v>
      </c>
      <c r="G20" s="258" t="s">
        <v>108</v>
      </c>
    </row>
    <row r="21" spans="1:7" ht="53.25" customHeight="1" x14ac:dyDescent="0.2">
      <c r="A21" s="262"/>
      <c r="B21" s="264"/>
      <c r="C21" s="256"/>
      <c r="D21" s="264"/>
      <c r="E21" s="49" t="s">
        <v>81</v>
      </c>
      <c r="F21" s="261"/>
      <c r="G21" s="259"/>
    </row>
    <row r="22" spans="1:7" ht="53.25" customHeight="1" x14ac:dyDescent="0.2">
      <c r="A22" s="262"/>
      <c r="B22" s="264"/>
      <c r="C22" s="256"/>
      <c r="D22" s="264"/>
      <c r="E22" s="49" t="s">
        <v>66</v>
      </c>
      <c r="F22" s="261"/>
      <c r="G22" s="259"/>
    </row>
    <row r="23" spans="1:7" ht="53.25" customHeight="1" x14ac:dyDescent="0.2">
      <c r="A23" s="262"/>
      <c r="B23" s="264"/>
      <c r="C23" s="256"/>
      <c r="D23" s="264"/>
      <c r="E23" s="49" t="s">
        <v>67</v>
      </c>
      <c r="F23" s="261"/>
      <c r="G23" s="259"/>
    </row>
    <row r="24" spans="1:7" ht="53.25" customHeight="1" x14ac:dyDescent="0.2">
      <c r="A24" s="262"/>
      <c r="B24" s="265"/>
      <c r="C24" s="256"/>
      <c r="D24" s="265"/>
      <c r="E24" s="49" t="s">
        <v>82</v>
      </c>
      <c r="F24" s="261"/>
      <c r="G24" s="259"/>
    </row>
    <row r="25" spans="1:7" ht="40.5" customHeight="1" x14ac:dyDescent="0.2">
      <c r="A25" s="266" t="s">
        <v>83</v>
      </c>
      <c r="B25" s="263" t="s">
        <v>347</v>
      </c>
      <c r="C25" s="256" t="s">
        <v>65</v>
      </c>
      <c r="D25" s="263" t="s">
        <v>118</v>
      </c>
      <c r="E25" s="49" t="s">
        <v>84</v>
      </c>
      <c r="F25" s="269" t="s">
        <v>124</v>
      </c>
      <c r="G25" s="258" t="s">
        <v>108</v>
      </c>
    </row>
    <row r="26" spans="1:7" ht="40.5" customHeight="1" x14ac:dyDescent="0.2">
      <c r="A26" s="266"/>
      <c r="B26" s="271"/>
      <c r="C26" s="256"/>
      <c r="D26" s="264"/>
      <c r="E26" s="49" t="s">
        <v>66</v>
      </c>
      <c r="F26" s="256"/>
      <c r="G26" s="258"/>
    </row>
    <row r="27" spans="1:7" ht="40.5" customHeight="1" x14ac:dyDescent="0.2">
      <c r="A27" s="266"/>
      <c r="B27" s="271"/>
      <c r="C27" s="256"/>
      <c r="D27" s="264"/>
      <c r="E27" s="49" t="s">
        <v>67</v>
      </c>
      <c r="F27" s="256"/>
      <c r="G27" s="258"/>
    </row>
    <row r="28" spans="1:7" ht="40.5" customHeight="1" x14ac:dyDescent="0.2">
      <c r="A28" s="266"/>
      <c r="B28" s="271"/>
      <c r="C28" s="256"/>
      <c r="D28" s="265"/>
      <c r="E28" s="49" t="s">
        <v>82</v>
      </c>
      <c r="F28" s="256"/>
      <c r="G28" s="258"/>
    </row>
    <row r="29" spans="1:7" ht="40.5" customHeight="1" x14ac:dyDescent="0.2">
      <c r="A29" s="266"/>
      <c r="B29" s="271"/>
      <c r="C29" s="256" t="s">
        <v>85</v>
      </c>
      <c r="D29" s="263" t="s">
        <v>117</v>
      </c>
      <c r="E29" s="49" t="s">
        <v>86</v>
      </c>
      <c r="F29" s="256" t="s">
        <v>112</v>
      </c>
      <c r="G29" s="258" t="s">
        <v>121</v>
      </c>
    </row>
    <row r="30" spans="1:7" ht="40.5" customHeight="1" x14ac:dyDescent="0.2">
      <c r="A30" s="266"/>
      <c r="B30" s="271"/>
      <c r="C30" s="256"/>
      <c r="D30" s="264"/>
      <c r="E30" s="49" t="s">
        <v>87</v>
      </c>
      <c r="F30" s="256"/>
      <c r="G30" s="258"/>
    </row>
    <row r="31" spans="1:7" ht="40.5" customHeight="1" x14ac:dyDescent="0.2">
      <c r="A31" s="266"/>
      <c r="B31" s="271"/>
      <c r="C31" s="256"/>
      <c r="D31" s="264"/>
      <c r="E31" s="49" t="s">
        <v>88</v>
      </c>
      <c r="F31" s="256"/>
      <c r="G31" s="258"/>
    </row>
    <row r="32" spans="1:7" ht="40.5" customHeight="1" x14ac:dyDescent="0.2">
      <c r="A32" s="266"/>
      <c r="B32" s="271"/>
      <c r="C32" s="256"/>
      <c r="D32" s="264"/>
      <c r="E32" s="49" t="s">
        <v>89</v>
      </c>
      <c r="F32" s="256"/>
      <c r="G32" s="258"/>
    </row>
    <row r="33" spans="1:7" ht="53.25" customHeight="1" x14ac:dyDescent="0.2">
      <c r="A33" s="266"/>
      <c r="B33" s="271"/>
      <c r="C33" s="256"/>
      <c r="D33" s="264"/>
      <c r="E33" s="49" t="s">
        <v>90</v>
      </c>
      <c r="F33" s="256"/>
      <c r="G33" s="258"/>
    </row>
    <row r="34" spans="1:7" ht="53.25" customHeight="1" x14ac:dyDescent="0.2">
      <c r="A34" s="266"/>
      <c r="B34" s="271"/>
      <c r="C34" s="256"/>
      <c r="D34" s="264"/>
      <c r="E34" s="49" t="s">
        <v>91</v>
      </c>
      <c r="F34" s="256"/>
      <c r="G34" s="258"/>
    </row>
    <row r="35" spans="1:7" ht="53.25" customHeight="1" x14ac:dyDescent="0.2">
      <c r="A35" s="266"/>
      <c r="B35" s="272"/>
      <c r="C35" s="256"/>
      <c r="D35" s="265"/>
      <c r="E35" s="49" t="s">
        <v>92</v>
      </c>
      <c r="F35" s="256"/>
      <c r="G35" s="258"/>
    </row>
    <row r="36" spans="1:7" ht="53.25" customHeight="1" x14ac:dyDescent="0.2">
      <c r="A36" s="266" t="s">
        <v>93</v>
      </c>
      <c r="B36" s="256" t="s">
        <v>348</v>
      </c>
      <c r="C36" s="256" t="s">
        <v>65</v>
      </c>
      <c r="D36" s="263" t="s">
        <v>118</v>
      </c>
      <c r="E36" s="49" t="s">
        <v>66</v>
      </c>
      <c r="F36" s="256" t="s">
        <v>125</v>
      </c>
      <c r="G36" s="258" t="s">
        <v>108</v>
      </c>
    </row>
    <row r="37" spans="1:7" ht="112.5" customHeight="1" thickBot="1" x14ac:dyDescent="0.25">
      <c r="A37" s="267"/>
      <c r="B37" s="257"/>
      <c r="C37" s="268"/>
      <c r="D37" s="270"/>
      <c r="E37" s="51" t="s">
        <v>67</v>
      </c>
      <c r="F37" s="268"/>
      <c r="G37" s="260"/>
    </row>
  </sheetData>
  <autoFilter ref="A1:F37"/>
  <mergeCells count="40">
    <mergeCell ref="A20:A24"/>
    <mergeCell ref="C20:C24"/>
    <mergeCell ref="A36:A37"/>
    <mergeCell ref="C36:C37"/>
    <mergeCell ref="F36:F37"/>
    <mergeCell ref="F25:F28"/>
    <mergeCell ref="C29:C35"/>
    <mergeCell ref="F29:F35"/>
    <mergeCell ref="A25:A35"/>
    <mergeCell ref="C25:C28"/>
    <mergeCell ref="D25:D28"/>
    <mergeCell ref="D29:D35"/>
    <mergeCell ref="D36:D37"/>
    <mergeCell ref="D20:D24"/>
    <mergeCell ref="B20:B24"/>
    <mergeCell ref="B25:B35"/>
    <mergeCell ref="A2:A8"/>
    <mergeCell ref="C2:C6"/>
    <mergeCell ref="F2:F8"/>
    <mergeCell ref="C9:C11"/>
    <mergeCell ref="F9:F19"/>
    <mergeCell ref="A9:A19"/>
    <mergeCell ref="D2:D6"/>
    <mergeCell ref="D7:D8"/>
    <mergeCell ref="D9:D11"/>
    <mergeCell ref="D12:D17"/>
    <mergeCell ref="D18:D19"/>
    <mergeCell ref="C7:C8"/>
    <mergeCell ref="B2:B8"/>
    <mergeCell ref="B9:B19"/>
    <mergeCell ref="B36:B37"/>
    <mergeCell ref="G2:G8"/>
    <mergeCell ref="G9:G19"/>
    <mergeCell ref="G20:G24"/>
    <mergeCell ref="G25:G28"/>
    <mergeCell ref="G29:G35"/>
    <mergeCell ref="G36:G37"/>
    <mergeCell ref="F20:F24"/>
    <mergeCell ref="C12:C17"/>
    <mergeCell ref="C18:C19"/>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88"/>
  <sheetViews>
    <sheetView tabSelected="1" view="pageBreakPreview" zoomScale="87" zoomScaleNormal="85" zoomScaleSheetLayoutView="87" workbookViewId="0">
      <selection activeCell="G6" sqref="G6"/>
    </sheetView>
  </sheetViews>
  <sheetFormatPr baseColWidth="10" defaultRowHeight="15.75" x14ac:dyDescent="0.25"/>
  <cols>
    <col min="1" max="1" width="6.42578125" style="2" customWidth="1"/>
    <col min="2" max="2" width="15.85546875" style="2" customWidth="1"/>
    <col min="3" max="3" width="49" style="16" customWidth="1"/>
    <col min="4" max="4" width="28.28515625" style="2" customWidth="1"/>
    <col min="5" max="5" width="28.28515625" style="2" hidden="1" customWidth="1"/>
    <col min="6" max="6" width="25.140625" style="3" customWidth="1"/>
    <col min="7" max="7" width="23.7109375" style="1" customWidth="1"/>
    <col min="8" max="8" width="19.28515625" style="1" customWidth="1"/>
    <col min="9" max="9" width="18.28515625" style="1" customWidth="1"/>
    <col min="10" max="16384" width="11.42578125" style="9"/>
  </cols>
  <sheetData>
    <row r="1" spans="1:9" ht="38.25" customHeight="1" x14ac:dyDescent="0.25">
      <c r="A1" s="275"/>
      <c r="B1" s="275"/>
      <c r="C1" s="278" t="s">
        <v>31</v>
      </c>
      <c r="D1" s="278"/>
      <c r="E1" s="278"/>
      <c r="F1" s="278"/>
      <c r="G1" s="278"/>
      <c r="H1" s="12" t="s">
        <v>12</v>
      </c>
      <c r="I1" s="75" t="s">
        <v>184</v>
      </c>
    </row>
    <row r="2" spans="1:9" ht="38.25" customHeight="1" x14ac:dyDescent="0.25">
      <c r="A2" s="275"/>
      <c r="B2" s="275"/>
      <c r="C2" s="278" t="s">
        <v>32</v>
      </c>
      <c r="D2" s="278"/>
      <c r="E2" s="278"/>
      <c r="F2" s="278"/>
      <c r="G2" s="278"/>
      <c r="H2" s="12" t="s">
        <v>13</v>
      </c>
      <c r="I2" s="73" t="s">
        <v>185</v>
      </c>
    </row>
    <row r="3" spans="1:9" ht="3.75" customHeight="1" x14ac:dyDescent="0.25">
      <c r="A3" s="17"/>
      <c r="B3" s="6"/>
      <c r="C3" s="6"/>
      <c r="D3" s="6"/>
      <c r="E3" s="6"/>
      <c r="F3" s="7"/>
      <c r="G3" s="8"/>
      <c r="H3" s="8"/>
      <c r="I3" s="18"/>
    </row>
    <row r="4" spans="1:9" ht="27" customHeight="1" x14ac:dyDescent="0.25">
      <c r="A4" s="283"/>
      <c r="B4" s="284"/>
      <c r="C4" s="284"/>
      <c r="D4" s="284"/>
      <c r="E4" s="284"/>
      <c r="F4" s="284"/>
      <c r="G4" s="284"/>
      <c r="H4" s="284"/>
      <c r="I4" s="285"/>
    </row>
    <row r="5" spans="1:9" ht="6" customHeight="1" x14ac:dyDescent="0.25">
      <c r="A5" s="17"/>
      <c r="B5" s="6"/>
      <c r="C5" s="6"/>
      <c r="D5" s="6"/>
      <c r="E5" s="6"/>
      <c r="F5" s="7"/>
      <c r="G5" s="8"/>
      <c r="H5" s="8"/>
      <c r="I5" s="18"/>
    </row>
    <row r="6" spans="1:9" ht="39.75" customHeight="1" x14ac:dyDescent="0.25">
      <c r="B6" s="279" t="s">
        <v>102</v>
      </c>
      <c r="C6" s="279"/>
      <c r="D6" s="78">
        <v>2017</v>
      </c>
      <c r="F6" s="16"/>
      <c r="G6" s="9"/>
      <c r="H6" s="9"/>
      <c r="I6" s="9"/>
    </row>
    <row r="7" spans="1:9" ht="5.25" customHeight="1" x14ac:dyDescent="0.25">
      <c r="A7" s="17"/>
      <c r="B7" s="6"/>
      <c r="C7" s="6"/>
      <c r="D7" s="6"/>
      <c r="E7" s="6"/>
      <c r="F7" s="7"/>
      <c r="G7" s="8"/>
      <c r="H7" s="8"/>
      <c r="I7" s="18"/>
    </row>
    <row r="8" spans="1:9" ht="409.6" customHeight="1" x14ac:dyDescent="0.25">
      <c r="A8" s="276" t="s">
        <v>205</v>
      </c>
      <c r="B8" s="277"/>
      <c r="C8" s="76" t="s">
        <v>109</v>
      </c>
      <c r="D8" s="144" t="s">
        <v>375</v>
      </c>
      <c r="E8" s="286" t="str">
        <f>IFERROR(VLOOKUP(C8,'Validac Área Obj. Estr. Proy.'!A2:B37,2,FALSE),"")</f>
        <v>Acuerdo 02 de 2007:
a. Proponer a la Dirección, para presentación a la Secretaria Distrital de Cultura, Recreación y Deporte, políticas planes, programas y estrategias de investigación, divulgación y difusión de los valores del Patrimonio Cultural en el Distrito Capital.
b. Realizar el inventario, el registro y la identificación de los Bienes de Interés Cultural del Distrito Capital y de los monumentos conmemorativos y objetos artísticos localizados en el espacio público. Así como diseñar y poner en marcha un sistema de información del registro y estado de los Bienes de Interés Cultural del Distrito Capital.
c. Administrar la operación del Museo de Bogotá, como instrumento de difusión del Patrimonio Cultural del Distrito Capital, difundiendo la evolución del Distrito Capital en sus diferentes ámbitos, mediante la realización de exposiciones y exhibiciones, y la ejecución de actividades de divulgación y conservación del patrimonio.
d. Ejecutar planes, programas y estrategias que propendan por la valoración y apropiación por parte de los ciudadanos, del Patrimonio Cultural del Distrito Capital, a través de la educación y la divulgación.
e. Promover la participación ciudadana y la concertación con la comunidad para ejecutar los proyectos que promueva, gestione, lidere o coordine el Instituto.
f. Fomentar y realizar investigaciones, publicaciones, exposiciones y otros mecanismos de divulgación en torno al tema del Patrimonio Cultural.
g. Administrar el Centro de Documentación del Patrimonio Cultural en concordancia con el Sistema de Información Cultural del Distrito Capital y las normativas vigentes en otras entidades del ámbito distrital o nacional.
h. Definir y desarrollar las políticas y estrategias de comunicación organizacional del Instituto Distrital de Patrimonio Cultural.
i. Realizar programas de divulgación de los valores, de los Bienes de los Bienes de Interés Cultural.
j. Desarrollar y evaluar, en coordinación con las demás áreas del Instituto Distrital de Patrimonio Cultural, el plan estratégico de comunicaciones, las campañas de divulgación y comunicación sobre los logros institucionales, acontecimientos, eventos y actos que se impulsen en el Instituto, y velar por el correcto uso de la imagen institucional.
k. Realizar las actividades necesarias para la publicación de los materiales requeridos por el Instituto Distrital de Patrimonio Cultural, en coordinación con cada una de sus dependencias.
l. Diseñar y programar la página web del Instituto, la producción audiovisual e impresión documental de información sobre el Instituto Distrital de Patrimonio Cultural y el material de prensa, radio y televisión.
m. Las demás que le sean propias o asignadas de acuerdo con la naturaleza de la dependencia.
Decreto 07 de 2015
3. Desarrollar los lineamientos y avanzar en la realización del inventario de Patrimonio Cultural del Distrito Capital y el Sistema de Información Geográfico de Patrimonio – SIGPC.
4. Elaborar el inventario de monumentos conmemorativos y objetos artísticos localizados en el espacio público, declarados como Bienes de Interés Cultural con anterioridad a la entrada en vigencia del presente decreto.</v>
      </c>
      <c r="F8" s="287"/>
      <c r="G8" s="287"/>
      <c r="H8" s="287"/>
      <c r="I8" s="288"/>
    </row>
    <row r="9" spans="1:9" ht="3.75" customHeight="1" x14ac:dyDescent="0.25">
      <c r="A9" s="280"/>
      <c r="B9" s="281"/>
      <c r="C9" s="281"/>
      <c r="D9" s="281"/>
      <c r="E9" s="281"/>
      <c r="F9" s="281"/>
      <c r="G9" s="281"/>
      <c r="H9" s="281"/>
      <c r="I9" s="282"/>
    </row>
    <row r="10" spans="1:9" ht="31.5" customHeight="1" x14ac:dyDescent="0.25">
      <c r="A10" s="289" t="s">
        <v>206</v>
      </c>
      <c r="B10" s="289"/>
      <c r="C10" s="107" t="s">
        <v>38</v>
      </c>
      <c r="D10" s="320" t="s">
        <v>188</v>
      </c>
      <c r="E10" s="320"/>
      <c r="F10" s="320"/>
      <c r="G10" s="320" t="s">
        <v>188</v>
      </c>
      <c r="H10" s="320"/>
      <c r="I10" s="320"/>
    </row>
    <row r="11" spans="1:9" ht="30.75" customHeight="1" x14ac:dyDescent="0.25">
      <c r="A11" s="289"/>
      <c r="B11" s="289"/>
      <c r="C11" s="107" t="s">
        <v>47</v>
      </c>
      <c r="D11" s="320" t="s">
        <v>188</v>
      </c>
      <c r="E11" s="320"/>
      <c r="F11" s="320"/>
      <c r="G11" s="320" t="s">
        <v>188</v>
      </c>
      <c r="H11" s="320"/>
      <c r="I11" s="320"/>
    </row>
    <row r="12" spans="1:9" ht="3.75" customHeight="1" x14ac:dyDescent="0.25">
      <c r="A12" s="280"/>
      <c r="B12" s="281"/>
      <c r="C12" s="281"/>
      <c r="D12" s="281"/>
      <c r="E12" s="281"/>
      <c r="F12" s="281"/>
      <c r="G12" s="281"/>
      <c r="H12" s="281"/>
      <c r="I12" s="282"/>
    </row>
    <row r="13" spans="1:9" ht="56.25" customHeight="1" x14ac:dyDescent="0.25">
      <c r="A13" s="309" t="s">
        <v>207</v>
      </c>
      <c r="B13" s="310"/>
      <c r="C13" s="77" t="s">
        <v>52</v>
      </c>
      <c r="D13" s="291" t="s">
        <v>208</v>
      </c>
      <c r="E13" s="57"/>
      <c r="F13" s="292" t="str">
        <f>IFERROR(VLOOKUP(C13,Listas!H4:I8,2,FALSE),"")</f>
        <v>Proyecto 1024 - Formar estudiantes y docentes que apropien, valoren, conserven y divulgen el patrimonio cultural de la ciudad.</v>
      </c>
      <c r="G13" s="293"/>
      <c r="H13" s="293"/>
      <c r="I13" s="294"/>
    </row>
    <row r="14" spans="1:9" ht="63" customHeight="1" x14ac:dyDescent="0.25">
      <c r="A14" s="311"/>
      <c r="B14" s="312"/>
      <c r="C14" s="77" t="s">
        <v>55</v>
      </c>
      <c r="D14" s="291"/>
      <c r="E14" s="57"/>
      <c r="F14" s="292" t="str">
        <f>IFERROR(VLOOKUP(C14,Listas!H4:I8,2,FALSE),"")</f>
        <v>Proyecto 1107 - Fomentar el sentido de pertenencia por el patrimonio cultural de la ciudad, como factor de desarrollo socio - cultural
de la ciudadanía</v>
      </c>
      <c r="G14" s="293"/>
      <c r="H14" s="293"/>
      <c r="I14" s="294"/>
    </row>
    <row r="15" spans="1:9" ht="3.75" customHeight="1" x14ac:dyDescent="0.25">
      <c r="A15" s="22"/>
      <c r="B15" s="23"/>
      <c r="C15" s="23"/>
      <c r="D15" s="23"/>
      <c r="E15" s="23"/>
      <c r="F15" s="24"/>
      <c r="G15" s="24"/>
      <c r="H15" s="24"/>
      <c r="I15" s="25"/>
    </row>
    <row r="16" spans="1:9" ht="3.75" customHeight="1" x14ac:dyDescent="0.25">
      <c r="A16" s="22"/>
      <c r="B16" s="23"/>
      <c r="C16" s="23"/>
      <c r="D16" s="23"/>
      <c r="E16" s="23"/>
      <c r="F16" s="24"/>
      <c r="G16" s="24"/>
      <c r="H16" s="24"/>
      <c r="I16" s="25"/>
    </row>
    <row r="17" spans="1:9" ht="3.75" customHeight="1" x14ac:dyDescent="0.25">
      <c r="A17" s="22"/>
      <c r="B17" s="23"/>
      <c r="C17" s="23"/>
      <c r="D17" s="23"/>
      <c r="E17" s="23"/>
      <c r="F17" s="24"/>
      <c r="G17" s="24"/>
      <c r="H17" s="24"/>
      <c r="I17" s="25"/>
    </row>
    <row r="18" spans="1:9" ht="68.25" customHeight="1" x14ac:dyDescent="0.25">
      <c r="A18" s="295" t="s">
        <v>209</v>
      </c>
      <c r="B18" s="296"/>
      <c r="C18" s="296"/>
      <c r="D18" s="297"/>
      <c r="E18" s="58"/>
      <c r="F18" s="313" t="s">
        <v>210</v>
      </c>
      <c r="G18" s="314"/>
      <c r="H18" s="314"/>
      <c r="I18" s="315"/>
    </row>
    <row r="19" spans="1:9" ht="9.75" customHeight="1" x14ac:dyDescent="0.25">
      <c r="A19" s="20"/>
      <c r="B19" s="21"/>
      <c r="C19" s="21"/>
      <c r="D19" s="21"/>
      <c r="E19" s="68"/>
      <c r="F19" s="69"/>
      <c r="G19" s="70"/>
      <c r="H19" s="70"/>
      <c r="I19" s="70"/>
    </row>
    <row r="20" spans="1:9" ht="63.75" customHeight="1" x14ac:dyDescent="0.25">
      <c r="A20" s="298" t="s">
        <v>26</v>
      </c>
      <c r="B20" s="299"/>
      <c r="C20" s="299"/>
      <c r="D20" s="300"/>
      <c r="E20" s="56" t="str">
        <f>+VLOOKUP($A$20,Listas!$X$39:$Y$43,2,FALSE)</f>
        <v>_ob1</v>
      </c>
      <c r="F20" s="307" t="s">
        <v>155</v>
      </c>
      <c r="G20" s="307"/>
      <c r="H20" s="307"/>
      <c r="I20" s="308"/>
    </row>
    <row r="21" spans="1:9" ht="29.25" customHeight="1" x14ac:dyDescent="0.25">
      <c r="A21" s="301"/>
      <c r="B21" s="302"/>
      <c r="C21" s="302"/>
      <c r="D21" s="303"/>
      <c r="E21" s="56" t="str">
        <f>+VLOOKUP($A$20,Listas!$X$39:$Y$43,2,FALSE)</f>
        <v>_ob1</v>
      </c>
      <c r="F21" s="307" t="s">
        <v>156</v>
      </c>
      <c r="G21" s="307"/>
      <c r="H21" s="307"/>
      <c r="I21" s="308"/>
    </row>
    <row r="22" spans="1:9" ht="29.25" customHeight="1" x14ac:dyDescent="0.25">
      <c r="A22" s="301"/>
      <c r="B22" s="302"/>
      <c r="C22" s="302"/>
      <c r="D22" s="303"/>
      <c r="E22" s="56" t="str">
        <f>+VLOOKUP($A$20,Listas!$X$39:$Y$43,2,FALSE)</f>
        <v>_ob1</v>
      </c>
      <c r="F22" s="307" t="s">
        <v>157</v>
      </c>
      <c r="G22" s="307"/>
      <c r="H22" s="307"/>
      <c r="I22" s="308"/>
    </row>
    <row r="23" spans="1:9" ht="25.5" hidden="1" customHeight="1" x14ac:dyDescent="0.25">
      <c r="A23" s="301"/>
      <c r="B23" s="302"/>
      <c r="C23" s="302"/>
      <c r="D23" s="303"/>
      <c r="E23" s="56" t="str">
        <f>+VLOOKUP($A$20,Listas!$X$39:$Y$43,2,FALSE)</f>
        <v>_ob1</v>
      </c>
      <c r="F23" s="307"/>
      <c r="G23" s="307"/>
      <c r="H23" s="307"/>
      <c r="I23" s="308"/>
    </row>
    <row r="24" spans="1:9" ht="25.5" hidden="1" customHeight="1" x14ac:dyDescent="0.25">
      <c r="A24" s="301"/>
      <c r="B24" s="302"/>
      <c r="C24" s="302"/>
      <c r="D24" s="303"/>
      <c r="E24" s="56" t="str">
        <f>+VLOOKUP($A$20,Listas!$X$39:$Y$43,2,FALSE)</f>
        <v>_ob1</v>
      </c>
      <c r="F24" s="307"/>
      <c r="G24" s="307"/>
      <c r="H24" s="307"/>
      <c r="I24" s="308"/>
    </row>
    <row r="25" spans="1:9" ht="25.5" hidden="1" customHeight="1" x14ac:dyDescent="0.25">
      <c r="A25" s="301"/>
      <c r="B25" s="302"/>
      <c r="C25" s="302"/>
      <c r="D25" s="303"/>
      <c r="E25" s="56" t="str">
        <f>+VLOOKUP($A$20,Listas!$X$39:$Y$43,2,FALSE)</f>
        <v>_ob1</v>
      </c>
      <c r="F25" s="307"/>
      <c r="G25" s="307"/>
      <c r="H25" s="307"/>
      <c r="I25" s="308"/>
    </row>
    <row r="26" spans="1:9" ht="25.5" hidden="1" customHeight="1" x14ac:dyDescent="0.25">
      <c r="A26" s="301"/>
      <c r="B26" s="302"/>
      <c r="C26" s="302"/>
      <c r="D26" s="303"/>
      <c r="E26" s="56" t="str">
        <f>+VLOOKUP($A$20,Listas!$X$39:$Y$43,2,FALSE)</f>
        <v>_ob1</v>
      </c>
      <c r="F26" s="307"/>
      <c r="G26" s="307"/>
      <c r="H26" s="307"/>
      <c r="I26" s="308"/>
    </row>
    <row r="27" spans="1:9" ht="25.5" hidden="1" customHeight="1" x14ac:dyDescent="0.25">
      <c r="A27" s="304"/>
      <c r="B27" s="305"/>
      <c r="C27" s="305"/>
      <c r="D27" s="306"/>
      <c r="E27" s="56" t="str">
        <f>+VLOOKUP($A$20,Listas!$X$39:$Y$43,2,FALSE)</f>
        <v>_ob1</v>
      </c>
      <c r="F27" s="307"/>
      <c r="G27" s="307"/>
      <c r="H27" s="307"/>
      <c r="I27" s="308"/>
    </row>
    <row r="28" spans="1:9" ht="3.75" customHeight="1" x14ac:dyDescent="0.25">
      <c r="A28" s="22"/>
      <c r="B28" s="23"/>
      <c r="C28" s="23"/>
      <c r="D28" s="23"/>
      <c r="E28" s="23"/>
      <c r="F28" s="24"/>
      <c r="G28" s="24"/>
      <c r="H28" s="24"/>
      <c r="I28" s="25"/>
    </row>
    <row r="29" spans="1:9" ht="47.25" customHeight="1" x14ac:dyDescent="0.25">
      <c r="A29" s="298" t="s">
        <v>29</v>
      </c>
      <c r="B29" s="299"/>
      <c r="C29" s="299"/>
      <c r="D29" s="300"/>
      <c r="E29" s="56" t="str">
        <f>+VLOOKUP($A$29,Listas!$X$39:$Y$43,2,FALSE)</f>
        <v>_ob4</v>
      </c>
      <c r="F29" s="307" t="s">
        <v>158</v>
      </c>
      <c r="G29" s="307"/>
      <c r="H29" s="307"/>
      <c r="I29" s="308"/>
    </row>
    <row r="30" spans="1:9" ht="33.75" customHeight="1" x14ac:dyDescent="0.25">
      <c r="A30" s="301"/>
      <c r="B30" s="302"/>
      <c r="C30" s="302"/>
      <c r="D30" s="303"/>
      <c r="E30" s="56" t="str">
        <f>+VLOOKUP($A$29,Listas!$X$39:$Y$43,2,FALSE)</f>
        <v>_ob4</v>
      </c>
      <c r="F30" s="307" t="s">
        <v>159</v>
      </c>
      <c r="G30" s="307"/>
      <c r="H30" s="307"/>
      <c r="I30" s="308"/>
    </row>
    <row r="31" spans="1:9" ht="47.25" customHeight="1" x14ac:dyDescent="0.25">
      <c r="A31" s="301"/>
      <c r="B31" s="302"/>
      <c r="C31" s="302"/>
      <c r="D31" s="303"/>
      <c r="E31" s="56" t="str">
        <f>+VLOOKUP($A$29,Listas!$X$39:$Y$43,2,FALSE)</f>
        <v>_ob4</v>
      </c>
      <c r="F31" s="307" t="s">
        <v>160</v>
      </c>
      <c r="G31" s="307"/>
      <c r="H31" s="307"/>
      <c r="I31" s="308"/>
    </row>
    <row r="32" spans="1:9" ht="47.25" customHeight="1" x14ac:dyDescent="0.25">
      <c r="A32" s="301"/>
      <c r="B32" s="302"/>
      <c r="C32" s="302"/>
      <c r="D32" s="303"/>
      <c r="E32" s="56" t="str">
        <f>+VLOOKUP($A$29,Listas!$X$39:$Y$43,2,FALSE)</f>
        <v>_ob4</v>
      </c>
      <c r="F32" s="307" t="s">
        <v>161</v>
      </c>
      <c r="G32" s="307"/>
      <c r="H32" s="307"/>
      <c r="I32" s="308"/>
    </row>
    <row r="33" spans="1:9" ht="47.25" customHeight="1" x14ac:dyDescent="0.25">
      <c r="A33" s="301"/>
      <c r="B33" s="302"/>
      <c r="C33" s="302"/>
      <c r="D33" s="303"/>
      <c r="E33" s="56" t="str">
        <f>+VLOOKUP($A$29,Listas!$X$39:$Y$43,2,FALSE)</f>
        <v>_ob4</v>
      </c>
      <c r="F33" s="307" t="s">
        <v>163</v>
      </c>
      <c r="G33" s="307"/>
      <c r="H33" s="307"/>
      <c r="I33" s="308"/>
    </row>
    <row r="34" spans="1:9" ht="29.25" customHeight="1" x14ac:dyDescent="0.25">
      <c r="A34" s="301"/>
      <c r="B34" s="302"/>
      <c r="C34" s="302"/>
      <c r="D34" s="303"/>
      <c r="E34" s="56" t="str">
        <f>+VLOOKUP($A$29,Listas!$X$39:$Y$43,2,FALSE)</f>
        <v>_ob4</v>
      </c>
      <c r="F34" s="307" t="s">
        <v>165</v>
      </c>
      <c r="G34" s="307"/>
      <c r="H34" s="307"/>
      <c r="I34" s="308"/>
    </row>
    <row r="35" spans="1:9" s="11" customFormat="1" ht="20.25" hidden="1" customHeight="1" x14ac:dyDescent="0.25">
      <c r="A35" s="301"/>
      <c r="B35" s="302"/>
      <c r="C35" s="302"/>
      <c r="D35" s="303"/>
      <c r="E35" s="56" t="str">
        <f>+VLOOKUP($A$29,Listas!$X$39:$Y$43,2,FALSE)</f>
        <v>_ob4</v>
      </c>
      <c r="F35" s="307"/>
      <c r="G35" s="307"/>
      <c r="H35" s="307"/>
      <c r="I35" s="308"/>
    </row>
    <row r="36" spans="1:9" ht="20.25" hidden="1" customHeight="1" x14ac:dyDescent="0.25">
      <c r="A36" s="304"/>
      <c r="B36" s="305"/>
      <c r="C36" s="305"/>
      <c r="D36" s="306"/>
      <c r="E36" s="56" t="str">
        <f>+VLOOKUP($A$29,Listas!$X$39:$Y$43,2,FALSE)</f>
        <v>_ob4</v>
      </c>
      <c r="F36" s="307"/>
      <c r="G36" s="307"/>
      <c r="H36" s="307"/>
      <c r="I36" s="308"/>
    </row>
    <row r="37" spans="1:9" ht="7.5" customHeight="1" x14ac:dyDescent="0.25">
      <c r="A37" s="20"/>
      <c r="B37" s="21"/>
      <c r="C37" s="63"/>
      <c r="D37" s="64"/>
      <c r="E37" s="65"/>
      <c r="F37" s="66"/>
      <c r="G37" s="66"/>
      <c r="H37" s="66"/>
      <c r="I37" s="67"/>
    </row>
    <row r="38" spans="1:9" ht="20.25" customHeight="1" x14ac:dyDescent="0.25">
      <c r="A38" s="298" t="s">
        <v>30</v>
      </c>
      <c r="B38" s="299"/>
      <c r="C38" s="299"/>
      <c r="D38" s="300"/>
      <c r="E38" s="56" t="str">
        <f>+VLOOKUP($A$38,Listas!$X$39:$Y$43,2,FALSE)</f>
        <v>_ob5</v>
      </c>
      <c r="F38" s="307" t="s">
        <v>162</v>
      </c>
      <c r="G38" s="307"/>
      <c r="H38" s="307"/>
      <c r="I38" s="308"/>
    </row>
    <row r="39" spans="1:9" ht="20.25" customHeight="1" x14ac:dyDescent="0.25">
      <c r="A39" s="301"/>
      <c r="B39" s="302"/>
      <c r="C39" s="302"/>
      <c r="D39" s="303"/>
      <c r="E39" s="56" t="str">
        <f>+VLOOKUP($A$38,Listas!$X$39:$Y$43,2,FALSE)</f>
        <v>_ob5</v>
      </c>
      <c r="F39" s="307" t="s">
        <v>164</v>
      </c>
      <c r="G39" s="307"/>
      <c r="H39" s="307"/>
      <c r="I39" s="308"/>
    </row>
    <row r="40" spans="1:9" ht="20.25" hidden="1" customHeight="1" x14ac:dyDescent="0.25">
      <c r="A40" s="301"/>
      <c r="B40" s="302"/>
      <c r="C40" s="302"/>
      <c r="D40" s="303"/>
      <c r="E40" s="56" t="str">
        <f>+VLOOKUP($A$38,Listas!$X$39:$Y$43,2,FALSE)</f>
        <v>_ob5</v>
      </c>
      <c r="F40" s="307"/>
      <c r="G40" s="307"/>
      <c r="H40" s="307"/>
      <c r="I40" s="308"/>
    </row>
    <row r="41" spans="1:9" ht="20.25" hidden="1" customHeight="1" x14ac:dyDescent="0.25">
      <c r="A41" s="301"/>
      <c r="B41" s="302"/>
      <c r="C41" s="302"/>
      <c r="D41" s="303"/>
      <c r="E41" s="56" t="str">
        <f>+VLOOKUP($A$38,Listas!$X$39:$Y$43,2,FALSE)</f>
        <v>_ob5</v>
      </c>
      <c r="F41" s="307"/>
      <c r="G41" s="307"/>
      <c r="H41" s="307"/>
      <c r="I41" s="308"/>
    </row>
    <row r="42" spans="1:9" ht="20.25" hidden="1" customHeight="1" x14ac:dyDescent="0.25">
      <c r="A42" s="301"/>
      <c r="B42" s="302"/>
      <c r="C42" s="302"/>
      <c r="D42" s="303"/>
      <c r="E42" s="56" t="str">
        <f>+VLOOKUP($A$38,Listas!$X$39:$Y$43,2,FALSE)</f>
        <v>_ob5</v>
      </c>
      <c r="F42" s="307"/>
      <c r="G42" s="307"/>
      <c r="H42" s="307"/>
      <c r="I42" s="308"/>
    </row>
    <row r="43" spans="1:9" ht="20.25" hidden="1" customHeight="1" x14ac:dyDescent="0.25">
      <c r="A43" s="301"/>
      <c r="B43" s="302"/>
      <c r="C43" s="302"/>
      <c r="D43" s="303"/>
      <c r="E43" s="56" t="str">
        <f>+VLOOKUP($A$38,Listas!$X$39:$Y$43,2,FALSE)</f>
        <v>_ob5</v>
      </c>
      <c r="F43" s="307"/>
      <c r="G43" s="307"/>
      <c r="H43" s="307"/>
      <c r="I43" s="308"/>
    </row>
    <row r="44" spans="1:9" s="11" customFormat="1" ht="20.25" hidden="1" customHeight="1" x14ac:dyDescent="0.25">
      <c r="A44" s="301"/>
      <c r="B44" s="302"/>
      <c r="C44" s="302"/>
      <c r="D44" s="303"/>
      <c r="E44" s="56" t="str">
        <f>+VLOOKUP($A$38,Listas!$X$39:$Y$43,2,FALSE)</f>
        <v>_ob5</v>
      </c>
      <c r="F44" s="307"/>
      <c r="G44" s="307"/>
      <c r="H44" s="307"/>
      <c r="I44" s="308"/>
    </row>
    <row r="45" spans="1:9" ht="20.25" hidden="1" customHeight="1" x14ac:dyDescent="0.25">
      <c r="A45" s="304"/>
      <c r="B45" s="305"/>
      <c r="C45" s="305"/>
      <c r="D45" s="306"/>
      <c r="E45" s="56" t="str">
        <f>+VLOOKUP($A$38,Listas!$X$39:$Y$43,2,FALSE)</f>
        <v>_ob5</v>
      </c>
      <c r="F45" s="307"/>
      <c r="G45" s="307"/>
      <c r="H45" s="307"/>
      <c r="I45" s="308"/>
    </row>
    <row r="46" spans="1:9" s="11" customFormat="1" ht="4.5" customHeight="1" x14ac:dyDescent="0.25">
      <c r="A46" s="20"/>
      <c r="B46" s="21"/>
      <c r="C46" s="21"/>
      <c r="D46" s="32"/>
      <c r="E46" s="32"/>
      <c r="F46" s="32"/>
      <c r="G46" s="32"/>
      <c r="H46" s="32"/>
      <c r="I46" s="33"/>
    </row>
    <row r="47" spans="1:9" ht="4.5" customHeight="1" x14ac:dyDescent="0.25">
      <c r="A47" s="26"/>
      <c r="B47" s="27"/>
      <c r="C47" s="28"/>
      <c r="D47" s="27"/>
      <c r="E47" s="27"/>
      <c r="F47" s="29"/>
      <c r="G47" s="30"/>
      <c r="H47" s="30"/>
      <c r="I47" s="31"/>
    </row>
    <row r="48" spans="1:9" ht="33" customHeight="1" x14ac:dyDescent="0.25">
      <c r="A48" s="289" t="s">
        <v>211</v>
      </c>
      <c r="B48" s="289"/>
      <c r="C48" s="316"/>
      <c r="D48" s="289" t="s">
        <v>212</v>
      </c>
      <c r="E48" s="105"/>
      <c r="F48" s="106" t="s">
        <v>181</v>
      </c>
      <c r="G48" s="289" t="s">
        <v>213</v>
      </c>
      <c r="H48" s="290">
        <f>0.5*'Act. Estrategias'!AA109+0.25*'Act. Gestión y Seguimiento '!AA23+0.25*'Act. Gestión y Seguimiento '!AA40</f>
        <v>0.71853836312895747</v>
      </c>
      <c r="I48" s="290"/>
    </row>
    <row r="49" spans="1:9" ht="33" customHeight="1" x14ac:dyDescent="0.25">
      <c r="A49" s="289"/>
      <c r="B49" s="289"/>
      <c r="C49" s="316"/>
      <c r="D49" s="289"/>
      <c r="E49" s="105"/>
      <c r="F49" s="106" t="s">
        <v>127</v>
      </c>
      <c r="G49" s="289"/>
      <c r="H49" s="290"/>
      <c r="I49" s="290"/>
    </row>
    <row r="50" spans="1:9" ht="33" customHeight="1" x14ac:dyDescent="0.25">
      <c r="A50" s="289"/>
      <c r="B50" s="289"/>
      <c r="C50" s="316"/>
      <c r="D50" s="289"/>
      <c r="E50" s="105"/>
      <c r="F50" s="106" t="s">
        <v>126</v>
      </c>
      <c r="G50" s="289"/>
      <c r="H50" s="290"/>
      <c r="I50" s="290"/>
    </row>
    <row r="51" spans="1:9" s="148" customFormat="1" x14ac:dyDescent="0.25">
      <c r="A51" s="149"/>
      <c r="B51" s="149"/>
      <c r="C51" s="149"/>
      <c r="D51" s="149"/>
      <c r="E51" s="149"/>
      <c r="F51" s="147"/>
    </row>
    <row r="52" spans="1:9" s="148" customFormat="1" hidden="1" x14ac:dyDescent="0.25">
      <c r="A52" s="317" t="s">
        <v>51</v>
      </c>
      <c r="B52" s="319"/>
      <c r="C52" s="317" t="s">
        <v>99</v>
      </c>
      <c r="D52" s="319"/>
      <c r="F52" s="317" t="s">
        <v>101</v>
      </c>
      <c r="G52" s="318"/>
      <c r="H52" s="319"/>
    </row>
    <row r="53" spans="1:9" s="148" customFormat="1" hidden="1" x14ac:dyDescent="0.25">
      <c r="A53" s="146" t="s">
        <v>52</v>
      </c>
      <c r="C53" s="148" t="s">
        <v>94</v>
      </c>
      <c r="F53" s="146" t="s">
        <v>26</v>
      </c>
    </row>
    <row r="54" spans="1:9" s="148" customFormat="1" hidden="1" x14ac:dyDescent="0.25">
      <c r="A54" s="146" t="s">
        <v>53</v>
      </c>
      <c r="C54" s="148" t="s">
        <v>95</v>
      </c>
      <c r="F54" s="146" t="s">
        <v>27</v>
      </c>
    </row>
    <row r="55" spans="1:9" s="148" customFormat="1" hidden="1" x14ac:dyDescent="0.25">
      <c r="A55" s="146" t="s">
        <v>54</v>
      </c>
      <c r="C55" s="148" t="s">
        <v>96</v>
      </c>
      <c r="F55" s="146" t="s">
        <v>28</v>
      </c>
    </row>
    <row r="56" spans="1:9" s="148" customFormat="1" hidden="1" x14ac:dyDescent="0.25">
      <c r="A56" s="146" t="s">
        <v>55</v>
      </c>
      <c r="C56" s="148" t="s">
        <v>97</v>
      </c>
      <c r="F56" s="146" t="s">
        <v>29</v>
      </c>
    </row>
    <row r="57" spans="1:9" s="148" customFormat="1" hidden="1" x14ac:dyDescent="0.25">
      <c r="A57" s="146" t="s">
        <v>56</v>
      </c>
      <c r="C57" s="148" t="s">
        <v>98</v>
      </c>
      <c r="F57" s="146" t="s">
        <v>30</v>
      </c>
    </row>
    <row r="58" spans="1:9" s="148" customFormat="1" hidden="1" x14ac:dyDescent="0.25">
      <c r="A58" s="152" t="s">
        <v>100</v>
      </c>
    </row>
    <row r="59" spans="1:9" s="148" customFormat="1" hidden="1" x14ac:dyDescent="0.25">
      <c r="A59" s="148" t="s">
        <v>60</v>
      </c>
      <c r="F59" s="317" t="s">
        <v>33</v>
      </c>
      <c r="G59" s="318"/>
      <c r="H59" s="319"/>
    </row>
    <row r="60" spans="1:9" s="148" customFormat="1" hidden="1" x14ac:dyDescent="0.25">
      <c r="A60" s="148" t="s">
        <v>61</v>
      </c>
      <c r="F60" s="148" t="s">
        <v>34</v>
      </c>
    </row>
    <row r="61" spans="1:9" s="148" customFormat="1" hidden="1" x14ac:dyDescent="0.25">
      <c r="A61" s="148" t="s">
        <v>62</v>
      </c>
      <c r="F61" s="148" t="s">
        <v>35</v>
      </c>
    </row>
    <row r="62" spans="1:9" s="148" customFormat="1" hidden="1" x14ac:dyDescent="0.25">
      <c r="A62" s="148" t="s">
        <v>63</v>
      </c>
      <c r="F62" s="148" t="s">
        <v>36</v>
      </c>
    </row>
    <row r="63" spans="1:9" s="148" customFormat="1" hidden="1" x14ac:dyDescent="0.25">
      <c r="A63" s="148" t="s">
        <v>64</v>
      </c>
      <c r="F63" s="148" t="s">
        <v>37</v>
      </c>
    </row>
    <row r="64" spans="1:9" s="148" customFormat="1" hidden="1" x14ac:dyDescent="0.25">
      <c r="A64" s="148" t="s">
        <v>66</v>
      </c>
      <c r="F64" s="148" t="s">
        <v>38</v>
      </c>
    </row>
    <row r="65" spans="1:6" s="148" customFormat="1" hidden="1" x14ac:dyDescent="0.25">
      <c r="A65" s="148" t="s">
        <v>67</v>
      </c>
      <c r="F65" s="148" t="s">
        <v>39</v>
      </c>
    </row>
    <row r="66" spans="1:6" s="148" customFormat="1" hidden="1" x14ac:dyDescent="0.25">
      <c r="A66" s="148" t="s">
        <v>69</v>
      </c>
      <c r="F66" s="148" t="s">
        <v>40</v>
      </c>
    </row>
    <row r="67" spans="1:6" s="148" customFormat="1" hidden="1" x14ac:dyDescent="0.25">
      <c r="A67" s="148" t="s">
        <v>70</v>
      </c>
      <c r="F67" s="148" t="s">
        <v>41</v>
      </c>
    </row>
    <row r="68" spans="1:6" s="148" customFormat="1" hidden="1" x14ac:dyDescent="0.25">
      <c r="A68" s="148" t="s">
        <v>71</v>
      </c>
      <c r="F68" s="148" t="s">
        <v>42</v>
      </c>
    </row>
    <row r="69" spans="1:6" s="148" customFormat="1" hidden="1" x14ac:dyDescent="0.25">
      <c r="A69" s="148" t="s">
        <v>73</v>
      </c>
      <c r="F69" s="148" t="s">
        <v>43</v>
      </c>
    </row>
    <row r="70" spans="1:6" s="148" customFormat="1" hidden="1" x14ac:dyDescent="0.25">
      <c r="A70" s="148" t="s">
        <v>74</v>
      </c>
      <c r="F70" s="148" t="s">
        <v>44</v>
      </c>
    </row>
    <row r="71" spans="1:6" s="148" customFormat="1" hidden="1" x14ac:dyDescent="0.25">
      <c r="A71" s="148" t="s">
        <v>75</v>
      </c>
      <c r="F71" s="148" t="s">
        <v>45</v>
      </c>
    </row>
    <row r="72" spans="1:6" s="148" customFormat="1" hidden="1" x14ac:dyDescent="0.25">
      <c r="A72" s="148" t="s">
        <v>76</v>
      </c>
      <c r="F72" s="148" t="s">
        <v>46</v>
      </c>
    </row>
    <row r="73" spans="1:6" s="148" customFormat="1" hidden="1" x14ac:dyDescent="0.25">
      <c r="A73" s="148" t="s">
        <v>77</v>
      </c>
      <c r="F73" s="148" t="s">
        <v>47</v>
      </c>
    </row>
    <row r="74" spans="1:6" s="148" customFormat="1" hidden="1" x14ac:dyDescent="0.25">
      <c r="A74" s="148" t="s">
        <v>78</v>
      </c>
      <c r="F74" s="148" t="s">
        <v>48</v>
      </c>
    </row>
    <row r="75" spans="1:6" s="148" customFormat="1" hidden="1" x14ac:dyDescent="0.25">
      <c r="A75" s="148" t="s">
        <v>80</v>
      </c>
      <c r="F75" s="148" t="s">
        <v>49</v>
      </c>
    </row>
    <row r="76" spans="1:6" s="148" customFormat="1" hidden="1" x14ac:dyDescent="0.25">
      <c r="A76" s="148" t="s">
        <v>81</v>
      </c>
      <c r="F76" s="148" t="s">
        <v>50</v>
      </c>
    </row>
    <row r="77" spans="1:6" s="148" customFormat="1" hidden="1" x14ac:dyDescent="0.25">
      <c r="A77" s="148" t="s">
        <v>82</v>
      </c>
    </row>
    <row r="78" spans="1:6" s="148" customFormat="1" hidden="1" x14ac:dyDescent="0.25">
      <c r="A78" s="148" t="s">
        <v>84</v>
      </c>
    </row>
    <row r="79" spans="1:6" s="148" customFormat="1" hidden="1" x14ac:dyDescent="0.25">
      <c r="A79" s="148" t="s">
        <v>86</v>
      </c>
    </row>
    <row r="80" spans="1:6" s="148" customFormat="1" hidden="1" x14ac:dyDescent="0.25">
      <c r="A80" s="148" t="s">
        <v>87</v>
      </c>
    </row>
    <row r="81" spans="1:8" s="148" customFormat="1" hidden="1" x14ac:dyDescent="0.25">
      <c r="A81" s="148" t="s">
        <v>88</v>
      </c>
    </row>
    <row r="82" spans="1:8" s="148" customFormat="1" hidden="1" x14ac:dyDescent="0.25">
      <c r="A82" s="148" t="s">
        <v>89</v>
      </c>
    </row>
    <row r="83" spans="1:8" s="148" customFormat="1" hidden="1" x14ac:dyDescent="0.25">
      <c r="A83" s="148" t="s">
        <v>90</v>
      </c>
    </row>
    <row r="84" spans="1:8" s="148" customFormat="1" hidden="1" x14ac:dyDescent="0.25">
      <c r="A84" s="148" t="s">
        <v>91</v>
      </c>
    </row>
    <row r="85" spans="1:8" s="148" customFormat="1" hidden="1" x14ac:dyDescent="0.25">
      <c r="A85" s="148" t="s">
        <v>92</v>
      </c>
    </row>
    <row r="86" spans="1:8" s="148" customFormat="1" x14ac:dyDescent="0.25">
      <c r="A86" s="273" t="s">
        <v>376</v>
      </c>
      <c r="B86" s="273"/>
      <c r="C86" s="199" t="s">
        <v>380</v>
      </c>
    </row>
    <row r="87" spans="1:8" s="148" customFormat="1" ht="57.75" customHeight="1" x14ac:dyDescent="0.25">
      <c r="A87" s="149"/>
      <c r="B87" s="149"/>
      <c r="C87" s="149"/>
      <c r="D87" s="149"/>
      <c r="E87" s="149"/>
      <c r="F87" s="147"/>
    </row>
    <row r="88" spans="1:8" s="148" customFormat="1" ht="48.75" customHeight="1" x14ac:dyDescent="0.25">
      <c r="A88" s="149"/>
      <c r="B88" s="274" t="s">
        <v>349</v>
      </c>
      <c r="C88" s="274"/>
      <c r="D88" s="151"/>
      <c r="E88" s="151"/>
      <c r="F88" s="274" t="s">
        <v>350</v>
      </c>
      <c r="G88" s="274"/>
      <c r="H88" s="274"/>
    </row>
  </sheetData>
  <dataConsolidate/>
  <mergeCells count="59">
    <mergeCell ref="F45:I45"/>
    <mergeCell ref="F35:I35"/>
    <mergeCell ref="F39:I39"/>
    <mergeCell ref="A29:D36"/>
    <mergeCell ref="A38:D45"/>
    <mergeCell ref="F32:I32"/>
    <mergeCell ref="F33:I33"/>
    <mergeCell ref="F34:I34"/>
    <mergeCell ref="F29:I29"/>
    <mergeCell ref="F30:I30"/>
    <mergeCell ref="F31:I31"/>
    <mergeCell ref="F36:I36"/>
    <mergeCell ref="A10:B11"/>
    <mergeCell ref="A48:B50"/>
    <mergeCell ref="C48:C50"/>
    <mergeCell ref="F59:H59"/>
    <mergeCell ref="F52:H52"/>
    <mergeCell ref="C52:D52"/>
    <mergeCell ref="D10:F10"/>
    <mergeCell ref="D11:F11"/>
    <mergeCell ref="G10:I10"/>
    <mergeCell ref="G11:I11"/>
    <mergeCell ref="A52:B52"/>
    <mergeCell ref="F40:I40"/>
    <mergeCell ref="F41:I41"/>
    <mergeCell ref="F42:I42"/>
    <mergeCell ref="F43:I43"/>
    <mergeCell ref="F44:I44"/>
    <mergeCell ref="F14:I14"/>
    <mergeCell ref="A18:D18"/>
    <mergeCell ref="A20:D27"/>
    <mergeCell ref="F38:I38"/>
    <mergeCell ref="A12:I12"/>
    <mergeCell ref="A13:B14"/>
    <mergeCell ref="F24:I24"/>
    <mergeCell ref="F25:I25"/>
    <mergeCell ref="F26:I26"/>
    <mergeCell ref="F27:I27"/>
    <mergeCell ref="F18:I18"/>
    <mergeCell ref="F20:I20"/>
    <mergeCell ref="F21:I21"/>
    <mergeCell ref="F22:I22"/>
    <mergeCell ref="F23:I23"/>
    <mergeCell ref="A86:B86"/>
    <mergeCell ref="B88:C88"/>
    <mergeCell ref="F88:H88"/>
    <mergeCell ref="A1:B2"/>
    <mergeCell ref="A8:B8"/>
    <mergeCell ref="C1:G1"/>
    <mergeCell ref="C2:G2"/>
    <mergeCell ref="B6:C6"/>
    <mergeCell ref="A9:I9"/>
    <mergeCell ref="A4:I4"/>
    <mergeCell ref="E8:I8"/>
    <mergeCell ref="D48:D50"/>
    <mergeCell ref="G48:G50"/>
    <mergeCell ref="H48:I50"/>
    <mergeCell ref="D13:D14"/>
    <mergeCell ref="F13:I13"/>
  </mergeCells>
  <dataValidations count="9">
    <dataValidation type="list" allowBlank="1" showInputMessage="1" showErrorMessage="1" sqref="C8">
      <formula1>areas</formula1>
    </dataValidation>
    <dataValidation type="list" allowBlank="1" showInputMessage="1" showErrorMessage="1" sqref="F20:I27 F37:I37">
      <formula1>INDIRECT($E$20)</formula1>
    </dataValidation>
    <dataValidation type="list" allowBlank="1" showInputMessage="1" showErrorMessage="1" sqref="F29:I36">
      <formula1>INDIRECT($E$29)</formula1>
    </dataValidation>
    <dataValidation type="list" allowBlank="1" showInputMessage="1" showErrorMessage="1" sqref="F38:I45">
      <formula1>INDIRECT($E$38)</formula1>
    </dataValidation>
    <dataValidation type="list" allowBlank="1" showInputMessage="1" showErrorMessage="1" sqref="C10:C11">
      <formula1>procesos</formula1>
    </dataValidation>
    <dataValidation type="list" allowBlank="1" showInputMessage="1" showErrorMessage="1" sqref="A20:D27 A29:D36 A38:D45">
      <formula1>objetivos</formula1>
    </dataValidation>
    <dataValidation type="list" allowBlank="1" showInputMessage="1" showErrorMessage="1" sqref="D10:I11">
      <formula1>$F$60:$F$76</formula1>
    </dataValidation>
    <dataValidation type="list" allowBlank="1" showInputMessage="1" showErrorMessage="1" sqref="C13:C14">
      <formula1>proyectos</formula1>
    </dataValidation>
    <dataValidation type="list" allowBlank="1" showInputMessage="1" showErrorMessage="1" sqref="C86">
      <formula1>version_poa</formula1>
    </dataValidation>
  </dataValidations>
  <printOptions horizontalCentered="1" verticalCentered="1"/>
  <pageMargins left="0.19685039370078741" right="0.19685039370078741" top="0.39370078740157483" bottom="0.59055118110236227" header="0.31496062992125984" footer="0.39370078740157483"/>
  <pageSetup scale="49" orientation="portrait" r:id="rId1"/>
  <headerFooter>
    <oddFooter>&amp;L&amp;D&amp;C&amp;F&amp;R&amp;N</oddFooter>
  </headerFooter>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650"/>
  <sheetViews>
    <sheetView topLeftCell="A94" zoomScale="55" zoomScaleNormal="55" workbookViewId="0">
      <selection activeCell="C109" sqref="C109"/>
    </sheetView>
  </sheetViews>
  <sheetFormatPr baseColWidth="10" defaultRowHeight="15.75" x14ac:dyDescent="0.25"/>
  <cols>
    <col min="1" max="1" width="7.85546875" style="2" customWidth="1"/>
    <col min="2" max="2" width="21.28515625" style="2" customWidth="1"/>
    <col min="3" max="3" width="42.42578125" style="2" customWidth="1"/>
    <col min="4" max="4" width="47.28515625" style="2" customWidth="1"/>
    <col min="5" max="7" width="21.5703125" style="2" customWidth="1"/>
    <col min="8" max="8" width="26.85546875" style="2" customWidth="1"/>
    <col min="9" max="9" width="25.42578125" style="2" customWidth="1"/>
    <col min="10" max="10" width="20" style="2" customWidth="1"/>
    <col min="11" max="11" width="18.42578125" style="3" customWidth="1"/>
    <col min="12" max="12" width="13.28515625" style="1" customWidth="1"/>
    <col min="13" max="13" width="12" style="1" customWidth="1"/>
    <col min="14" max="14" width="59.7109375" style="1" customWidth="1"/>
    <col min="15" max="15" width="12.28515625" style="1" customWidth="1"/>
    <col min="16" max="16" width="9" style="4" customWidth="1"/>
    <col min="17" max="17" width="51.5703125" style="4" customWidth="1"/>
    <col min="18" max="18" width="10.140625" style="4" customWidth="1"/>
    <col min="19" max="19" width="10.5703125" style="4" customWidth="1"/>
    <col min="20" max="20" width="53.5703125" style="4" customWidth="1"/>
    <col min="21" max="21" width="11.140625" style="4" customWidth="1"/>
    <col min="22" max="22" width="11" style="4" customWidth="1"/>
    <col min="23" max="23" width="22" style="4" customWidth="1"/>
    <col min="24" max="24" width="15.7109375" style="4" customWidth="1"/>
    <col min="25" max="25" width="15.42578125" style="4" customWidth="1"/>
    <col min="26" max="26" width="18.7109375" style="4" bestFit="1" customWidth="1"/>
    <col min="27" max="27" width="37.5703125" style="4" customWidth="1"/>
    <col min="28" max="16384" width="11.42578125" style="1"/>
  </cols>
  <sheetData>
    <row r="1" spans="1:27" ht="20.25" x14ac:dyDescent="0.25">
      <c r="A1" s="275"/>
      <c r="B1" s="275"/>
      <c r="C1" s="365" t="str">
        <f>+'Marco General'!C1:G1</f>
        <v>DIRECCIONAMIENTO ESTRATÉGICO</v>
      </c>
      <c r="D1" s="365"/>
      <c r="E1" s="365"/>
      <c r="F1" s="365"/>
      <c r="G1" s="365"/>
      <c r="H1" s="365"/>
      <c r="I1" s="365"/>
      <c r="J1" s="365"/>
      <c r="K1" s="365"/>
      <c r="L1" s="365"/>
      <c r="M1" s="365"/>
      <c r="N1" s="365"/>
      <c r="O1" s="365"/>
      <c r="P1" s="365"/>
      <c r="Q1" s="365"/>
      <c r="R1" s="365"/>
      <c r="S1" s="365"/>
      <c r="T1" s="365"/>
      <c r="U1" s="365"/>
      <c r="V1" s="365"/>
      <c r="W1" s="365"/>
      <c r="X1" s="366" t="s">
        <v>12</v>
      </c>
      <c r="Y1" s="367"/>
      <c r="Z1" s="363" t="s">
        <v>184</v>
      </c>
      <c r="AA1" s="363"/>
    </row>
    <row r="2" spans="1:27" ht="20.25" x14ac:dyDescent="0.25">
      <c r="A2" s="275"/>
      <c r="B2" s="275"/>
      <c r="C2" s="365" t="str">
        <f>+'Marco General'!C2:G2</f>
        <v>PLAN OPERATIVO POR DEPENDENCIAS / PROCESOS</v>
      </c>
      <c r="D2" s="365"/>
      <c r="E2" s="365"/>
      <c r="F2" s="365"/>
      <c r="G2" s="365"/>
      <c r="H2" s="365"/>
      <c r="I2" s="365"/>
      <c r="J2" s="365"/>
      <c r="K2" s="365"/>
      <c r="L2" s="365"/>
      <c r="M2" s="365"/>
      <c r="N2" s="365"/>
      <c r="O2" s="365"/>
      <c r="P2" s="365"/>
      <c r="Q2" s="365"/>
      <c r="R2" s="365"/>
      <c r="S2" s="365"/>
      <c r="T2" s="365"/>
      <c r="U2" s="365"/>
      <c r="V2" s="365"/>
      <c r="W2" s="365"/>
      <c r="X2" s="366" t="s">
        <v>13</v>
      </c>
      <c r="Y2" s="367"/>
      <c r="Z2" s="364" t="s">
        <v>185</v>
      </c>
      <c r="AA2" s="364"/>
    </row>
    <row r="3" spans="1:27" x14ac:dyDescent="0.25">
      <c r="A3" s="17"/>
      <c r="B3" s="6"/>
      <c r="C3" s="6"/>
      <c r="D3" s="6"/>
      <c r="E3" s="6"/>
      <c r="F3" s="6"/>
      <c r="G3" s="6"/>
      <c r="H3" s="6"/>
      <c r="I3" s="6"/>
      <c r="J3" s="6"/>
      <c r="K3" s="7"/>
      <c r="L3" s="8"/>
      <c r="M3" s="8"/>
      <c r="N3" s="8"/>
      <c r="O3" s="8"/>
      <c r="P3" s="8"/>
      <c r="Q3" s="8"/>
      <c r="R3" s="8"/>
      <c r="S3" s="8"/>
      <c r="T3" s="8"/>
      <c r="U3" s="8"/>
      <c r="V3" s="8"/>
      <c r="W3" s="8"/>
      <c r="X3" s="8"/>
      <c r="Y3" s="8"/>
      <c r="Z3" s="8"/>
      <c r="AA3" s="18"/>
    </row>
    <row r="4" spans="1:27" x14ac:dyDescent="0.25">
      <c r="A4" s="309" t="s">
        <v>1</v>
      </c>
      <c r="B4" s="368"/>
      <c r="C4" s="379" t="str">
        <f>+'Marco General'!C8:C8</f>
        <v>Subdirección de Divulgación de los Valores del Patrimonio Cultural</v>
      </c>
      <c r="D4" s="379"/>
      <c r="E4" s="379"/>
      <c r="F4" s="379"/>
      <c r="G4" s="379"/>
      <c r="H4" s="379"/>
      <c r="I4" s="379"/>
      <c r="J4" s="379"/>
      <c r="K4" s="379"/>
      <c r="L4" s="379"/>
      <c r="M4" s="379"/>
      <c r="N4" s="379"/>
      <c r="O4" s="379"/>
      <c r="P4" s="379"/>
      <c r="Q4" s="379"/>
      <c r="R4" s="379"/>
      <c r="S4" s="379"/>
      <c r="T4" s="379"/>
      <c r="U4" s="379"/>
      <c r="V4" s="379"/>
      <c r="W4" s="379"/>
      <c r="X4" s="373" t="s">
        <v>0</v>
      </c>
      <c r="Y4" s="374"/>
      <c r="Z4" s="375"/>
      <c r="AA4" s="387">
        <v>2017</v>
      </c>
    </row>
    <row r="5" spans="1:27" x14ac:dyDescent="0.25">
      <c r="A5" s="352"/>
      <c r="B5" s="369"/>
      <c r="C5" s="379"/>
      <c r="D5" s="379"/>
      <c r="E5" s="379"/>
      <c r="F5" s="379"/>
      <c r="G5" s="379"/>
      <c r="H5" s="379"/>
      <c r="I5" s="379"/>
      <c r="J5" s="379"/>
      <c r="K5" s="379"/>
      <c r="L5" s="379"/>
      <c r="M5" s="379"/>
      <c r="N5" s="379"/>
      <c r="O5" s="379"/>
      <c r="P5" s="379"/>
      <c r="Q5" s="379"/>
      <c r="R5" s="379"/>
      <c r="S5" s="379"/>
      <c r="T5" s="379"/>
      <c r="U5" s="379"/>
      <c r="V5" s="379"/>
      <c r="W5" s="379"/>
      <c r="X5" s="376"/>
      <c r="Y5" s="377"/>
      <c r="Z5" s="378"/>
      <c r="AA5" s="388"/>
    </row>
    <row r="6" spans="1:27" x14ac:dyDescent="0.25">
      <c r="A6" s="22"/>
      <c r="B6" s="23"/>
      <c r="C6" s="23"/>
      <c r="D6" s="23"/>
      <c r="E6" s="23"/>
      <c r="F6" s="23"/>
      <c r="G6" s="23"/>
      <c r="H6" s="23"/>
      <c r="I6" s="34"/>
      <c r="J6" s="24"/>
      <c r="K6" s="24"/>
      <c r="L6" s="24"/>
      <c r="M6" s="24"/>
      <c r="N6" s="24"/>
      <c r="O6" s="24"/>
      <c r="P6" s="24"/>
      <c r="Q6" s="24"/>
      <c r="R6" s="24"/>
      <c r="S6" s="24"/>
      <c r="T6" s="24"/>
      <c r="U6" s="24"/>
      <c r="V6" s="24"/>
      <c r="W6" s="24"/>
      <c r="X6" s="24"/>
      <c r="Y6" s="24"/>
      <c r="Z6" s="24"/>
      <c r="AA6" s="25"/>
    </row>
    <row r="7" spans="1:27" x14ac:dyDescent="0.25">
      <c r="A7" s="309" t="s">
        <v>25</v>
      </c>
      <c r="B7" s="310"/>
      <c r="C7" s="346" t="str">
        <f>IF('Marco General'!A20="","",'Marco General'!A20)</f>
        <v>Objetivo estratégico 1: Fomentar la apropiación social del patrimonio cultural tangible e intangible.</v>
      </c>
      <c r="D7" s="347"/>
      <c r="E7" s="347"/>
      <c r="F7" s="347"/>
      <c r="G7" s="347"/>
      <c r="H7" s="362"/>
      <c r="I7" s="291" t="s">
        <v>15</v>
      </c>
      <c r="J7" s="346" t="str">
        <f>IF('Marco General'!C13="","",'Marco General'!C13)</f>
        <v>Proyecto 1024 – Formación en patrimonio cultural</v>
      </c>
      <c r="K7" s="347"/>
      <c r="L7" s="347"/>
      <c r="M7" s="347"/>
      <c r="N7" s="347"/>
      <c r="O7" s="347"/>
      <c r="P7" s="347"/>
      <c r="Q7" s="347"/>
      <c r="R7" s="381" t="s">
        <v>103</v>
      </c>
      <c r="S7" s="382"/>
      <c r="T7" s="347" t="str">
        <f>+'Marco General'!F13</f>
        <v>Proyecto 1024 - Formar estudiantes y docentes que apropien, valoren, conserven y divulgen el patrimonio cultural de la ciudad.</v>
      </c>
      <c r="U7" s="347"/>
      <c r="V7" s="347"/>
      <c r="W7" s="347"/>
      <c r="X7" s="347"/>
      <c r="Y7" s="347"/>
      <c r="Z7" s="347"/>
      <c r="AA7" s="348"/>
    </row>
    <row r="8" spans="1:27" x14ac:dyDescent="0.25">
      <c r="A8" s="352"/>
      <c r="B8" s="353"/>
      <c r="C8" s="346" t="str">
        <f>IF('Marco General'!A29="","",'Marco General'!A29)</f>
        <v>Objetivo estratégico 4: Divulgar los valores de patrimonio cultural en todo el Distrito Capital.</v>
      </c>
      <c r="D8" s="347"/>
      <c r="E8" s="347"/>
      <c r="F8" s="347"/>
      <c r="G8" s="347"/>
      <c r="H8" s="362"/>
      <c r="I8" s="291"/>
      <c r="J8" s="346" t="str">
        <f>IF('Marco General'!C14="","",'Marco General'!C14)</f>
        <v>Proyecto 1107 – Divulgación y apropiación del patrimonio cultural del D.C.</v>
      </c>
      <c r="K8" s="347"/>
      <c r="L8" s="347"/>
      <c r="M8" s="347"/>
      <c r="N8" s="347"/>
      <c r="O8" s="347"/>
      <c r="P8" s="347"/>
      <c r="Q8" s="347"/>
      <c r="R8" s="383"/>
      <c r="S8" s="384"/>
      <c r="T8" s="347" t="str">
        <f>+'Marco General'!F14</f>
        <v>Proyecto 1107 - Fomentar el sentido de pertenencia por el patrimonio cultural de la ciudad, como factor de desarrollo socio - cultural
de la ciudadanía</v>
      </c>
      <c r="U8" s="347"/>
      <c r="V8" s="347"/>
      <c r="W8" s="347"/>
      <c r="X8" s="347"/>
      <c r="Y8" s="347"/>
      <c r="Z8" s="347"/>
      <c r="AA8" s="348"/>
    </row>
    <row r="9" spans="1:27" x14ac:dyDescent="0.25">
      <c r="A9" s="311"/>
      <c r="B9" s="312"/>
      <c r="C9" s="370" t="str">
        <f>IF('Marco General'!A38="","",'Marco General'!A38)</f>
        <v>Objetivo estratégico 5: Fortalecer la gestión y administración institucional</v>
      </c>
      <c r="D9" s="371"/>
      <c r="E9" s="371"/>
      <c r="F9" s="371"/>
      <c r="G9" s="371"/>
      <c r="H9" s="372"/>
      <c r="I9" s="291"/>
      <c r="J9" s="380"/>
      <c r="K9" s="354"/>
      <c r="L9" s="354"/>
      <c r="M9" s="354"/>
      <c r="N9" s="354"/>
      <c r="O9" s="354"/>
      <c r="P9" s="354"/>
      <c r="Q9" s="354"/>
      <c r="R9" s="385"/>
      <c r="S9" s="386"/>
      <c r="T9" s="354"/>
      <c r="U9" s="354"/>
      <c r="V9" s="354"/>
      <c r="W9" s="354"/>
      <c r="X9" s="354"/>
      <c r="Y9" s="354"/>
      <c r="Z9" s="354"/>
      <c r="AA9" s="355"/>
    </row>
    <row r="10" spans="1:27" x14ac:dyDescent="0.25">
      <c r="A10" s="22"/>
      <c r="B10" s="23"/>
      <c r="C10" s="23"/>
      <c r="D10" s="23"/>
      <c r="E10" s="23"/>
      <c r="F10" s="23"/>
      <c r="G10" s="23"/>
      <c r="H10" s="23"/>
      <c r="I10" s="34"/>
      <c r="J10" s="24"/>
      <c r="K10" s="24"/>
      <c r="L10" s="24"/>
      <c r="M10" s="24"/>
      <c r="N10" s="24"/>
      <c r="O10" s="24"/>
      <c r="P10" s="24"/>
      <c r="Q10" s="24"/>
      <c r="R10" s="24"/>
      <c r="S10" s="24"/>
      <c r="T10" s="24"/>
      <c r="U10" s="24"/>
      <c r="V10" s="24"/>
      <c r="W10" s="24"/>
      <c r="X10" s="24"/>
      <c r="Y10" s="24"/>
      <c r="Z10" s="24"/>
      <c r="AA10" s="25"/>
    </row>
    <row r="11" spans="1:27" x14ac:dyDescent="0.25">
      <c r="A11" s="309" t="s">
        <v>182</v>
      </c>
      <c r="B11" s="310"/>
      <c r="C11" s="356" t="str">
        <f>IF('Marco General'!F20="","",'Marco General'!F20)</f>
        <v>Mediante la implementación de estrategias de fomento y divulgación del patrimonio cultural tangible e intangible para todos los sectores y grupos poblacionales de la ciudad, con el fin de recuperar la memoria colectiva, las prácticas culturales y la identidad de la ciudad.</v>
      </c>
      <c r="D11" s="357"/>
      <c r="E11" s="357"/>
      <c r="F11" s="357"/>
      <c r="G11" s="357"/>
      <c r="H11" s="357"/>
      <c r="I11" s="357"/>
      <c r="J11" s="357"/>
      <c r="K11" s="357"/>
      <c r="L11" s="357"/>
      <c r="M11" s="358"/>
      <c r="N11" s="359" t="s">
        <v>183</v>
      </c>
      <c r="O11" s="349" t="str">
        <f>IF('Marco General'!F29="","",'Marco General'!F29)</f>
        <v>Mediante la consolidación de acciones que contribuyan al fortalecimiento del Museo de Bogotá como plataforma para desarrollar la apropiación del patrimonio cultural de la ciudad.</v>
      </c>
      <c r="P11" s="350"/>
      <c r="Q11" s="350"/>
      <c r="R11" s="350"/>
      <c r="S11" s="350"/>
      <c r="T11" s="350"/>
      <c r="U11" s="350"/>
      <c r="V11" s="350"/>
      <c r="W11" s="350"/>
      <c r="X11" s="350"/>
      <c r="Y11" s="350"/>
      <c r="Z11" s="350"/>
      <c r="AA11" s="351"/>
    </row>
    <row r="12" spans="1:27" x14ac:dyDescent="0.25">
      <c r="A12" s="352"/>
      <c r="B12" s="353"/>
      <c r="C12" s="356" t="str">
        <f>IF('Marco General'!F21="","",'Marco General'!F21)</f>
        <v>Mediante el fomento de acciones para el desarrollo de procesos de formación en gestión del patrimonio cultural.</v>
      </c>
      <c r="D12" s="357"/>
      <c r="E12" s="357"/>
      <c r="F12" s="357"/>
      <c r="G12" s="357"/>
      <c r="H12" s="357"/>
      <c r="I12" s="357"/>
      <c r="J12" s="357"/>
      <c r="K12" s="357"/>
      <c r="L12" s="357"/>
      <c r="M12" s="358"/>
      <c r="N12" s="360"/>
      <c r="O12" s="349" t="str">
        <f>IF('Marco General'!F30="","",'Marco General'!F30)</f>
        <v>Mediante el desarrollo de inventarios, valoración y catalogación del patrimonio material e inmaterial en las localidades de la ciudad.</v>
      </c>
      <c r="P12" s="350"/>
      <c r="Q12" s="350"/>
      <c r="R12" s="350"/>
      <c r="S12" s="350"/>
      <c r="T12" s="350"/>
      <c r="U12" s="350"/>
      <c r="V12" s="350"/>
      <c r="W12" s="350"/>
      <c r="X12" s="350"/>
      <c r="Y12" s="350"/>
      <c r="Z12" s="350"/>
      <c r="AA12" s="351"/>
    </row>
    <row r="13" spans="1:27" x14ac:dyDescent="0.25">
      <c r="A13" s="352"/>
      <c r="B13" s="353"/>
      <c r="C13" s="356" t="str">
        <f>IF('Marco General'!F22="","",'Marco General'!F22)</f>
        <v>Mediante el desarrollo de programas y actividades permanentes de formación y actualización de formadores en patrimonio cultural.</v>
      </c>
      <c r="D13" s="357"/>
      <c r="E13" s="357"/>
      <c r="F13" s="357"/>
      <c r="G13" s="357"/>
      <c r="H13" s="357"/>
      <c r="I13" s="357"/>
      <c r="J13" s="357"/>
      <c r="K13" s="357"/>
      <c r="L13" s="357"/>
      <c r="M13" s="358"/>
      <c r="N13" s="360"/>
      <c r="O13" s="349" t="str">
        <f>IF('Marco General'!F31="","",'Marco General'!F31)</f>
        <v>Mediante la realización de actividades educativas y culturales en el campo del patrimonio cultural a través de los cuales se divulgue el patrimonio cultural tangible e intangible del Distrito Capital y se vincule a la ciudadanía.</v>
      </c>
      <c r="P13" s="350"/>
      <c r="Q13" s="350"/>
      <c r="R13" s="350"/>
      <c r="S13" s="350"/>
      <c r="T13" s="350"/>
      <c r="U13" s="350"/>
      <c r="V13" s="350"/>
      <c r="W13" s="350"/>
      <c r="X13" s="350"/>
      <c r="Y13" s="350"/>
      <c r="Z13" s="350"/>
      <c r="AA13" s="351"/>
    </row>
    <row r="14" spans="1:27" x14ac:dyDescent="0.25">
      <c r="A14" s="352"/>
      <c r="B14" s="353"/>
      <c r="C14" s="356" t="str">
        <f>IF('Marco General'!F23="","",'Marco General'!F23)</f>
        <v/>
      </c>
      <c r="D14" s="357"/>
      <c r="E14" s="357"/>
      <c r="F14" s="357"/>
      <c r="G14" s="357"/>
      <c r="H14" s="357"/>
      <c r="I14" s="357"/>
      <c r="J14" s="357"/>
      <c r="K14" s="357"/>
      <c r="L14" s="357"/>
      <c r="M14" s="358"/>
      <c r="N14" s="360"/>
      <c r="O14" s="349" t="str">
        <f>IF('Marco General'!F32="","",'Marco General'!F32)</f>
        <v>Mediante la consolidación de actividades que promuevan la activación, reconocimiento, valoración y apropiación del patrimonio cultural de la ciudad, para integrarlo a la dinámica urbana de Bogotá.</v>
      </c>
      <c r="P14" s="350"/>
      <c r="Q14" s="350"/>
      <c r="R14" s="350"/>
      <c r="S14" s="350"/>
      <c r="T14" s="350"/>
      <c r="U14" s="350"/>
      <c r="V14" s="350"/>
      <c r="W14" s="350"/>
      <c r="X14" s="350"/>
      <c r="Y14" s="350"/>
      <c r="Z14" s="350"/>
      <c r="AA14" s="351"/>
    </row>
    <row r="15" spans="1:27" x14ac:dyDescent="0.25">
      <c r="A15" s="352"/>
      <c r="B15" s="353"/>
      <c r="C15" s="356" t="str">
        <f>IF('Marco General'!F24="","",'Marco General'!F24)</f>
        <v/>
      </c>
      <c r="D15" s="357"/>
      <c r="E15" s="357"/>
      <c r="F15" s="357"/>
      <c r="G15" s="357"/>
      <c r="H15" s="357"/>
      <c r="I15" s="357"/>
      <c r="J15" s="357"/>
      <c r="K15" s="357"/>
      <c r="L15" s="357"/>
      <c r="M15" s="358"/>
      <c r="N15" s="360"/>
      <c r="O15" s="349" t="str">
        <f>IF('Marco General'!F33="","",'Marco General'!F33)</f>
        <v>Mediante la implementación de acciones para comunicar contenidos sobre el patrimonio cultural en los medios de comunicación convencionales y alternativos, nacionales, distritales y locales.</v>
      </c>
      <c r="P15" s="350"/>
      <c r="Q15" s="350"/>
      <c r="R15" s="350"/>
      <c r="S15" s="350"/>
      <c r="T15" s="350"/>
      <c r="U15" s="350"/>
      <c r="V15" s="350"/>
      <c r="W15" s="350"/>
      <c r="X15" s="350"/>
      <c r="Y15" s="350"/>
      <c r="Z15" s="350"/>
      <c r="AA15" s="351"/>
    </row>
    <row r="16" spans="1:27" x14ac:dyDescent="0.25">
      <c r="A16" s="311"/>
      <c r="B16" s="312"/>
      <c r="C16" s="356" t="str">
        <f>IF('Marco General'!F25="","",'Marco General'!F25)</f>
        <v/>
      </c>
      <c r="D16" s="357"/>
      <c r="E16" s="357"/>
      <c r="F16" s="357"/>
      <c r="G16" s="357"/>
      <c r="H16" s="357"/>
      <c r="I16" s="357"/>
      <c r="J16" s="357"/>
      <c r="K16" s="357"/>
      <c r="L16" s="357"/>
      <c r="M16" s="358"/>
      <c r="N16" s="361"/>
      <c r="O16" s="349" t="str">
        <f>IF('Marco General'!F34="","",'Marco General'!F34)</f>
        <v>Mediante el fortalecimiento de los sistemas de información en torno a la identificación de los Bienes y Sectores de Interés Cultural en la ciudad</v>
      </c>
      <c r="P16" s="350"/>
      <c r="Q16" s="350"/>
      <c r="R16" s="350"/>
      <c r="S16" s="350"/>
      <c r="T16" s="350"/>
      <c r="U16" s="350"/>
      <c r="V16" s="350"/>
      <c r="W16" s="350"/>
      <c r="X16" s="350"/>
      <c r="Y16" s="350"/>
      <c r="Z16" s="350"/>
      <c r="AA16" s="351"/>
    </row>
    <row r="17" spans="1:27" s="11" customFormat="1" x14ac:dyDescent="0.25">
      <c r="A17" s="20"/>
      <c r="B17" s="21"/>
      <c r="C17" s="42"/>
      <c r="D17" s="42"/>
      <c r="E17" s="42"/>
      <c r="F17" s="42"/>
      <c r="G17" s="42"/>
      <c r="H17" s="42"/>
      <c r="I17" s="42"/>
      <c r="J17" s="42"/>
      <c r="L17" s="42"/>
      <c r="M17" s="42"/>
      <c r="N17" s="21"/>
      <c r="O17" s="42"/>
      <c r="P17" s="42"/>
      <c r="Q17" s="43"/>
      <c r="R17" s="43"/>
      <c r="S17" s="43"/>
      <c r="T17" s="43"/>
      <c r="U17" s="43"/>
      <c r="V17" s="43"/>
      <c r="W17" s="43"/>
      <c r="X17" s="43"/>
      <c r="Y17" s="43"/>
      <c r="Z17" s="43"/>
      <c r="AA17" s="44"/>
    </row>
    <row r="18" spans="1:27" x14ac:dyDescent="0.25">
      <c r="A18" s="309" t="s">
        <v>182</v>
      </c>
      <c r="B18" s="310"/>
      <c r="C18" s="346" t="str">
        <f>IF('Marco General'!F38="","",'Marco General'!F38)</f>
        <v>Mediante acciones de mejora y sostenibilidad del Sistema Integrado de Gestión.</v>
      </c>
      <c r="D18" s="347"/>
      <c r="E18" s="347"/>
      <c r="F18" s="347"/>
      <c r="G18" s="347"/>
      <c r="H18" s="347"/>
      <c r="I18" s="347"/>
      <c r="J18" s="347"/>
      <c r="K18" s="347"/>
      <c r="L18" s="347"/>
      <c r="M18" s="347"/>
      <c r="N18" s="347"/>
      <c r="O18" s="347"/>
      <c r="P18" s="347"/>
      <c r="Q18" s="347"/>
      <c r="R18" s="347"/>
      <c r="S18" s="347"/>
      <c r="T18" s="347"/>
      <c r="U18" s="347"/>
      <c r="V18" s="347"/>
      <c r="W18" s="347"/>
      <c r="X18" s="347"/>
      <c r="Y18" s="347"/>
      <c r="Z18" s="347"/>
      <c r="AA18" s="348"/>
    </row>
    <row r="19" spans="1:27" x14ac:dyDescent="0.25">
      <c r="A19" s="352"/>
      <c r="B19" s="353"/>
      <c r="C19" s="346" t="str">
        <f>IF('Marco General'!F39="","",'Marco General'!F39)</f>
        <v>Mediante el fortalecimiento de la comunicación interna y el trabajo en equipo.</v>
      </c>
      <c r="D19" s="347"/>
      <c r="E19" s="347"/>
      <c r="F19" s="347"/>
      <c r="G19" s="347"/>
      <c r="H19" s="347"/>
      <c r="I19" s="347"/>
      <c r="J19" s="347"/>
      <c r="K19" s="347"/>
      <c r="L19" s="347"/>
      <c r="M19" s="347"/>
      <c r="N19" s="347"/>
      <c r="O19" s="347"/>
      <c r="P19" s="347"/>
      <c r="Q19" s="347"/>
      <c r="R19" s="347"/>
      <c r="S19" s="347"/>
      <c r="T19" s="347"/>
      <c r="U19" s="347"/>
      <c r="V19" s="347"/>
      <c r="W19" s="347"/>
      <c r="X19" s="347"/>
      <c r="Y19" s="347"/>
      <c r="Z19" s="347"/>
      <c r="AA19" s="348"/>
    </row>
    <row r="20" spans="1:27" hidden="1" x14ac:dyDescent="0.25">
      <c r="A20" s="352"/>
      <c r="B20" s="353"/>
      <c r="C20" s="349" t="str">
        <f>IF('Marco General'!F40="","",'Marco General'!F40)</f>
        <v/>
      </c>
      <c r="D20" s="350"/>
      <c r="E20" s="350"/>
      <c r="F20" s="350"/>
      <c r="G20" s="350"/>
      <c r="H20" s="350"/>
      <c r="I20" s="350"/>
      <c r="J20" s="350"/>
      <c r="K20" s="350"/>
      <c r="L20" s="350"/>
      <c r="M20" s="350"/>
      <c r="N20" s="350"/>
      <c r="O20" s="350"/>
      <c r="P20" s="350"/>
      <c r="Q20" s="350"/>
      <c r="R20" s="350"/>
      <c r="S20" s="350"/>
      <c r="T20" s="350"/>
      <c r="U20" s="350"/>
      <c r="V20" s="350"/>
      <c r="W20" s="350"/>
      <c r="X20" s="350"/>
      <c r="Y20" s="350"/>
      <c r="Z20" s="350"/>
      <c r="AA20" s="351"/>
    </row>
    <row r="21" spans="1:27" hidden="1" x14ac:dyDescent="0.25">
      <c r="A21" s="352"/>
      <c r="B21" s="353"/>
      <c r="C21" s="349" t="str">
        <f>IF('Marco General'!F41="","",'Marco General'!F41)</f>
        <v/>
      </c>
      <c r="D21" s="350"/>
      <c r="E21" s="350"/>
      <c r="F21" s="350"/>
      <c r="G21" s="350"/>
      <c r="H21" s="350"/>
      <c r="I21" s="350"/>
      <c r="J21" s="350"/>
      <c r="K21" s="350"/>
      <c r="L21" s="350"/>
      <c r="M21" s="350"/>
      <c r="N21" s="350"/>
      <c r="O21" s="350"/>
      <c r="P21" s="350"/>
      <c r="Q21" s="350"/>
      <c r="R21" s="350"/>
      <c r="S21" s="350"/>
      <c r="T21" s="350"/>
      <c r="U21" s="350"/>
      <c r="V21" s="350"/>
      <c r="W21" s="350"/>
      <c r="X21" s="350"/>
      <c r="Y21" s="350"/>
      <c r="Z21" s="350"/>
      <c r="AA21" s="351"/>
    </row>
    <row r="22" spans="1:27" hidden="1" x14ac:dyDescent="0.25">
      <c r="A22" s="352"/>
      <c r="B22" s="353"/>
      <c r="C22" s="349" t="str">
        <f>IF('Marco General'!F42="","",'Marco General'!F42)</f>
        <v/>
      </c>
      <c r="D22" s="350"/>
      <c r="E22" s="350"/>
      <c r="F22" s="350"/>
      <c r="G22" s="350"/>
      <c r="H22" s="350"/>
      <c r="I22" s="350"/>
      <c r="J22" s="350"/>
      <c r="K22" s="350"/>
      <c r="L22" s="350"/>
      <c r="M22" s="350"/>
      <c r="N22" s="350"/>
      <c r="O22" s="350"/>
      <c r="P22" s="350"/>
      <c r="Q22" s="350"/>
      <c r="R22" s="350"/>
      <c r="S22" s="350"/>
      <c r="T22" s="350"/>
      <c r="U22" s="350"/>
      <c r="V22" s="350"/>
      <c r="W22" s="350"/>
      <c r="X22" s="350"/>
      <c r="Y22" s="350"/>
      <c r="Z22" s="350"/>
      <c r="AA22" s="351"/>
    </row>
    <row r="23" spans="1:27" hidden="1" x14ac:dyDescent="0.25">
      <c r="A23" s="352"/>
      <c r="B23" s="353"/>
      <c r="C23" s="349" t="str">
        <f>IF('Marco General'!F43="","",'Marco General'!F43)</f>
        <v/>
      </c>
      <c r="D23" s="350"/>
      <c r="E23" s="350"/>
      <c r="F23" s="350"/>
      <c r="G23" s="350"/>
      <c r="H23" s="350"/>
      <c r="I23" s="350"/>
      <c r="J23" s="350"/>
      <c r="K23" s="350"/>
      <c r="L23" s="350"/>
      <c r="M23" s="350"/>
      <c r="N23" s="350"/>
      <c r="O23" s="350"/>
      <c r="P23" s="350"/>
      <c r="Q23" s="350"/>
      <c r="R23" s="350"/>
      <c r="S23" s="350"/>
      <c r="T23" s="350"/>
      <c r="U23" s="350"/>
      <c r="V23" s="350"/>
      <c r="W23" s="350"/>
      <c r="X23" s="350"/>
      <c r="Y23" s="350"/>
      <c r="Z23" s="350"/>
      <c r="AA23" s="351"/>
    </row>
    <row r="24" spans="1:27" hidden="1" x14ac:dyDescent="0.25">
      <c r="A24" s="311"/>
      <c r="B24" s="312"/>
      <c r="C24" s="349" t="str">
        <f>IF('Marco General'!F44="","",'Marco General'!F44)</f>
        <v/>
      </c>
      <c r="D24" s="350"/>
      <c r="E24" s="350"/>
      <c r="F24" s="350"/>
      <c r="G24" s="350"/>
      <c r="H24" s="350"/>
      <c r="I24" s="350"/>
      <c r="J24" s="350"/>
      <c r="K24" s="350"/>
      <c r="L24" s="350"/>
      <c r="M24" s="350"/>
      <c r="N24" s="350"/>
      <c r="O24" s="350"/>
      <c r="P24" s="350"/>
      <c r="Q24" s="350"/>
      <c r="R24" s="350"/>
      <c r="S24" s="350"/>
      <c r="T24" s="350"/>
      <c r="U24" s="350"/>
      <c r="V24" s="350"/>
      <c r="W24" s="350"/>
      <c r="X24" s="350"/>
      <c r="Y24" s="350"/>
      <c r="Z24" s="350"/>
      <c r="AA24" s="351"/>
    </row>
    <row r="25" spans="1:27" s="11" customFormat="1" x14ac:dyDescent="0.25">
      <c r="A25" s="20"/>
      <c r="B25" s="21"/>
      <c r="C25" s="21"/>
      <c r="D25" s="21"/>
      <c r="E25" s="21"/>
      <c r="F25" s="21"/>
      <c r="G25" s="21"/>
      <c r="H25" s="21"/>
      <c r="I25" s="21"/>
      <c r="J25" s="21"/>
      <c r="K25" s="21"/>
      <c r="L25" s="21"/>
      <c r="M25" s="21"/>
      <c r="N25" s="38"/>
      <c r="O25" s="21"/>
      <c r="P25" s="21"/>
      <c r="Q25" s="35"/>
      <c r="R25" s="35"/>
      <c r="S25" s="35"/>
      <c r="T25" s="35"/>
      <c r="U25" s="35"/>
      <c r="V25" s="35"/>
      <c r="W25" s="35"/>
      <c r="X25" s="35"/>
      <c r="Y25" s="35"/>
      <c r="Z25" s="35"/>
      <c r="AA25" s="39"/>
    </row>
    <row r="26" spans="1:27" s="81" customFormat="1" x14ac:dyDescent="0.25">
      <c r="A26" s="338" t="s">
        <v>145</v>
      </c>
      <c r="B26" s="339"/>
      <c r="C26" s="340" t="str">
        <f>C11</f>
        <v>Mediante la implementación de estrategias de fomento y divulgación del patrimonio cultural tangible e intangible para todos los sectores y grupos poblacionales de la ciudad, con el fin de recuperar la memoria colectiva, las prácticas culturales y la identidad de la ciudad.</v>
      </c>
      <c r="D26" s="341"/>
      <c r="E26" s="341"/>
      <c r="F26" s="341"/>
      <c r="G26" s="341"/>
      <c r="H26" s="341"/>
      <c r="I26" s="341"/>
      <c r="J26" s="341"/>
      <c r="K26" s="341"/>
      <c r="L26" s="341"/>
      <c r="M26" s="341"/>
      <c r="N26" s="341"/>
      <c r="O26" s="341"/>
      <c r="P26" s="341"/>
      <c r="Q26" s="341"/>
      <c r="R26" s="341"/>
      <c r="S26" s="341"/>
      <c r="T26" s="341"/>
      <c r="U26" s="341"/>
      <c r="V26" s="341"/>
      <c r="W26" s="341"/>
      <c r="X26" s="341"/>
      <c r="Y26" s="341"/>
      <c r="Z26" s="341"/>
      <c r="AA26" s="342"/>
    </row>
    <row r="27" spans="1:27" s="81" customFormat="1" x14ac:dyDescent="0.25">
      <c r="A27" s="330" t="s">
        <v>16</v>
      </c>
      <c r="B27" s="331"/>
      <c r="C27" s="332"/>
      <c r="D27" s="325" t="s">
        <v>202</v>
      </c>
      <c r="E27" s="325" t="s">
        <v>24</v>
      </c>
      <c r="F27" s="325" t="s">
        <v>191</v>
      </c>
      <c r="G27" s="325" t="s">
        <v>203</v>
      </c>
      <c r="H27" s="323" t="s">
        <v>17</v>
      </c>
      <c r="I27" s="325" t="s">
        <v>23</v>
      </c>
      <c r="J27" s="328" t="s">
        <v>18</v>
      </c>
      <c r="K27" s="329"/>
      <c r="L27" s="322" t="s">
        <v>196</v>
      </c>
      <c r="M27" s="322"/>
      <c r="N27" s="322"/>
      <c r="O27" s="322"/>
      <c r="P27" s="322"/>
      <c r="Q27" s="322"/>
      <c r="R27" s="322"/>
      <c r="S27" s="322"/>
      <c r="T27" s="322"/>
      <c r="U27" s="322"/>
      <c r="V27" s="322"/>
      <c r="W27" s="322"/>
      <c r="X27" s="323" t="s">
        <v>8</v>
      </c>
      <c r="Y27" s="323"/>
      <c r="Z27" s="323"/>
      <c r="AA27" s="321" t="s">
        <v>215</v>
      </c>
    </row>
    <row r="28" spans="1:27" s="81" customFormat="1" x14ac:dyDescent="0.25">
      <c r="A28" s="333"/>
      <c r="B28" s="334"/>
      <c r="C28" s="335"/>
      <c r="D28" s="326"/>
      <c r="E28" s="326"/>
      <c r="F28" s="326"/>
      <c r="G28" s="326"/>
      <c r="H28" s="323"/>
      <c r="I28" s="326"/>
      <c r="J28" s="322" t="s">
        <v>19</v>
      </c>
      <c r="K28" s="323" t="s">
        <v>20</v>
      </c>
      <c r="L28" s="323" t="s">
        <v>4</v>
      </c>
      <c r="M28" s="323"/>
      <c r="N28" s="323"/>
      <c r="O28" s="323" t="s">
        <v>5</v>
      </c>
      <c r="P28" s="323"/>
      <c r="Q28" s="323"/>
      <c r="R28" s="323" t="s">
        <v>6</v>
      </c>
      <c r="S28" s="323"/>
      <c r="T28" s="323"/>
      <c r="U28" s="323" t="s">
        <v>7</v>
      </c>
      <c r="V28" s="323"/>
      <c r="W28" s="323"/>
      <c r="X28" s="323"/>
      <c r="Y28" s="323"/>
      <c r="Z28" s="323"/>
      <c r="AA28" s="321"/>
    </row>
    <row r="29" spans="1:27" s="81" customFormat="1" ht="30" x14ac:dyDescent="0.25">
      <c r="A29" s="333"/>
      <c r="B29" s="334"/>
      <c r="C29" s="335"/>
      <c r="D29" s="327"/>
      <c r="E29" s="327"/>
      <c r="F29" s="327"/>
      <c r="G29" s="327"/>
      <c r="H29" s="323"/>
      <c r="I29" s="327"/>
      <c r="J29" s="322"/>
      <c r="K29" s="323"/>
      <c r="L29" s="99" t="s">
        <v>193</v>
      </c>
      <c r="M29" s="99" t="s">
        <v>194</v>
      </c>
      <c r="N29" s="99" t="s">
        <v>21</v>
      </c>
      <c r="O29" s="99" t="s">
        <v>193</v>
      </c>
      <c r="P29" s="99" t="s">
        <v>194</v>
      </c>
      <c r="Q29" s="99" t="s">
        <v>21</v>
      </c>
      <c r="R29" s="99" t="s">
        <v>193</v>
      </c>
      <c r="S29" s="99" t="s">
        <v>194</v>
      </c>
      <c r="T29" s="99" t="s">
        <v>21</v>
      </c>
      <c r="U29" s="99" t="s">
        <v>193</v>
      </c>
      <c r="V29" s="99" t="s">
        <v>194</v>
      </c>
      <c r="W29" s="99" t="s">
        <v>21</v>
      </c>
      <c r="X29" s="99" t="s">
        <v>193</v>
      </c>
      <c r="Y29" s="100" t="s">
        <v>194</v>
      </c>
      <c r="Z29" s="100" t="s">
        <v>192</v>
      </c>
      <c r="AA29" s="84" t="s">
        <v>11</v>
      </c>
    </row>
    <row r="30" spans="1:27" s="86" customFormat="1" ht="126.75" customHeight="1" x14ac:dyDescent="0.25">
      <c r="A30" s="336" t="s">
        <v>225</v>
      </c>
      <c r="B30" s="336"/>
      <c r="C30" s="336"/>
      <c r="D30" s="88" t="s">
        <v>229</v>
      </c>
      <c r="E30" s="112">
        <v>0.1</v>
      </c>
      <c r="F30" s="109" t="s">
        <v>228</v>
      </c>
      <c r="G30" s="109" t="s">
        <v>38</v>
      </c>
      <c r="H30" s="109" t="s">
        <v>236</v>
      </c>
      <c r="I30" s="109" t="s">
        <v>222</v>
      </c>
      <c r="J30" s="89">
        <v>42736</v>
      </c>
      <c r="K30" s="89">
        <v>43099</v>
      </c>
      <c r="L30" s="90">
        <v>950</v>
      </c>
      <c r="M30" s="87">
        <v>1123</v>
      </c>
      <c r="N30" s="202" t="s">
        <v>382</v>
      </c>
      <c r="O30" s="90">
        <v>129</v>
      </c>
      <c r="P30" s="87">
        <f>1221-M30</f>
        <v>98</v>
      </c>
      <c r="Q30" s="202" t="s">
        <v>447</v>
      </c>
      <c r="R30" s="90">
        <v>100</v>
      </c>
      <c r="S30" s="87">
        <v>0</v>
      </c>
      <c r="T30" s="202" t="s">
        <v>495</v>
      </c>
      <c r="U30" s="90">
        <v>0</v>
      </c>
      <c r="V30" s="87"/>
      <c r="W30" s="87"/>
      <c r="X30" s="83">
        <f t="shared" ref="X30:Y30" si="0">+SUM(L30,O30,R30,U30)</f>
        <v>1179</v>
      </c>
      <c r="Y30" s="83">
        <f t="shared" si="0"/>
        <v>1221</v>
      </c>
      <c r="Z30" s="85">
        <f>IFERROR(Y30/X30,"")</f>
        <v>1.0356234096692112</v>
      </c>
      <c r="AA30" s="203" t="s">
        <v>441</v>
      </c>
    </row>
    <row r="31" spans="1:27" s="81" customFormat="1" x14ac:dyDescent="0.25">
      <c r="A31" s="101"/>
      <c r="B31" s="101"/>
      <c r="C31" s="101"/>
      <c r="D31" s="101"/>
      <c r="E31" s="101"/>
      <c r="F31" s="101"/>
      <c r="G31" s="101"/>
      <c r="H31" s="101"/>
      <c r="I31" s="101"/>
      <c r="J31" s="101"/>
      <c r="K31" s="102"/>
      <c r="L31" s="103"/>
      <c r="M31" s="103"/>
      <c r="N31" s="103"/>
      <c r="O31" s="103"/>
      <c r="P31" s="104"/>
      <c r="Q31" s="104"/>
      <c r="R31" s="104"/>
      <c r="S31" s="104"/>
      <c r="T31" s="104"/>
      <c r="U31" s="104"/>
      <c r="V31" s="104"/>
      <c r="W31" s="104"/>
      <c r="X31" s="104"/>
      <c r="Y31" s="104"/>
      <c r="Z31" s="104"/>
      <c r="AA31" s="191">
        <f>+Z30*E30</f>
        <v>0.10356234096692113</v>
      </c>
    </row>
    <row r="32" spans="1:27" s="81" customFormat="1" x14ac:dyDescent="0.25">
      <c r="A32" s="338" t="s">
        <v>145</v>
      </c>
      <c r="B32" s="339"/>
      <c r="C32" s="340" t="str">
        <f>+C12</f>
        <v>Mediante el fomento de acciones para el desarrollo de procesos de formación en gestión del patrimonio cultural.</v>
      </c>
      <c r="D32" s="341"/>
      <c r="E32" s="341"/>
      <c r="F32" s="341"/>
      <c r="G32" s="341"/>
      <c r="H32" s="341"/>
      <c r="I32" s="341"/>
      <c r="J32" s="341"/>
      <c r="K32" s="341"/>
      <c r="L32" s="341"/>
      <c r="M32" s="341"/>
      <c r="N32" s="341"/>
      <c r="O32" s="341"/>
      <c r="P32" s="341"/>
      <c r="Q32" s="341"/>
      <c r="R32" s="341"/>
      <c r="S32" s="341"/>
      <c r="T32" s="341"/>
      <c r="U32" s="341"/>
      <c r="V32" s="341"/>
      <c r="W32" s="341"/>
      <c r="X32" s="341"/>
      <c r="Y32" s="341"/>
      <c r="Z32" s="341"/>
      <c r="AA32" s="342"/>
    </row>
    <row r="33" spans="1:27" s="81" customFormat="1" ht="15.75" customHeight="1" x14ac:dyDescent="0.25">
      <c r="A33" s="330" t="s">
        <v>16</v>
      </c>
      <c r="B33" s="331"/>
      <c r="C33" s="332"/>
      <c r="D33" s="325" t="s">
        <v>195</v>
      </c>
      <c r="E33" s="325" t="s">
        <v>24</v>
      </c>
      <c r="F33" s="325" t="s">
        <v>191</v>
      </c>
      <c r="G33" s="325" t="s">
        <v>203</v>
      </c>
      <c r="H33" s="323" t="s">
        <v>17</v>
      </c>
      <c r="I33" s="325" t="s">
        <v>23</v>
      </c>
      <c r="J33" s="328" t="s">
        <v>18</v>
      </c>
      <c r="K33" s="329"/>
      <c r="L33" s="322" t="s">
        <v>196</v>
      </c>
      <c r="M33" s="322"/>
      <c r="N33" s="322"/>
      <c r="O33" s="322"/>
      <c r="P33" s="322"/>
      <c r="Q33" s="322"/>
      <c r="R33" s="322"/>
      <c r="S33" s="322"/>
      <c r="T33" s="322"/>
      <c r="U33" s="322"/>
      <c r="V33" s="322"/>
      <c r="W33" s="322"/>
      <c r="X33" s="323" t="s">
        <v>8</v>
      </c>
      <c r="Y33" s="323"/>
      <c r="Z33" s="323"/>
      <c r="AA33" s="321" t="s">
        <v>215</v>
      </c>
    </row>
    <row r="34" spans="1:27" s="81" customFormat="1" x14ac:dyDescent="0.25">
      <c r="A34" s="333"/>
      <c r="B34" s="334"/>
      <c r="C34" s="335"/>
      <c r="D34" s="326"/>
      <c r="E34" s="326"/>
      <c r="F34" s="326"/>
      <c r="G34" s="326"/>
      <c r="H34" s="323"/>
      <c r="I34" s="326"/>
      <c r="J34" s="322" t="s">
        <v>19</v>
      </c>
      <c r="K34" s="323" t="s">
        <v>20</v>
      </c>
      <c r="L34" s="323" t="s">
        <v>4</v>
      </c>
      <c r="M34" s="323"/>
      <c r="N34" s="323"/>
      <c r="O34" s="323" t="s">
        <v>5</v>
      </c>
      <c r="P34" s="323"/>
      <c r="Q34" s="323"/>
      <c r="R34" s="323" t="s">
        <v>6</v>
      </c>
      <c r="S34" s="323"/>
      <c r="T34" s="323"/>
      <c r="U34" s="323" t="s">
        <v>7</v>
      </c>
      <c r="V34" s="323"/>
      <c r="W34" s="323"/>
      <c r="X34" s="323"/>
      <c r="Y34" s="323"/>
      <c r="Z34" s="323"/>
      <c r="AA34" s="321"/>
    </row>
    <row r="35" spans="1:27" s="81" customFormat="1" ht="30" x14ac:dyDescent="0.25">
      <c r="A35" s="333"/>
      <c r="B35" s="334"/>
      <c r="C35" s="335"/>
      <c r="D35" s="327"/>
      <c r="E35" s="327"/>
      <c r="F35" s="327"/>
      <c r="G35" s="327"/>
      <c r="H35" s="323"/>
      <c r="I35" s="327"/>
      <c r="J35" s="322"/>
      <c r="K35" s="323"/>
      <c r="L35" s="99" t="s">
        <v>193</v>
      </c>
      <c r="M35" s="99" t="s">
        <v>194</v>
      </c>
      <c r="N35" s="99" t="s">
        <v>21</v>
      </c>
      <c r="O35" s="99" t="s">
        <v>193</v>
      </c>
      <c r="P35" s="99" t="s">
        <v>194</v>
      </c>
      <c r="Q35" s="99" t="s">
        <v>21</v>
      </c>
      <c r="R35" s="99" t="s">
        <v>193</v>
      </c>
      <c r="S35" s="99" t="s">
        <v>194</v>
      </c>
      <c r="T35" s="99" t="s">
        <v>21</v>
      </c>
      <c r="U35" s="99" t="s">
        <v>193</v>
      </c>
      <c r="V35" s="99" t="s">
        <v>194</v>
      </c>
      <c r="W35" s="99" t="s">
        <v>21</v>
      </c>
      <c r="X35" s="99" t="s">
        <v>193</v>
      </c>
      <c r="Y35" s="100" t="s">
        <v>194</v>
      </c>
      <c r="Z35" s="100" t="s">
        <v>192</v>
      </c>
      <c r="AA35" s="84" t="s">
        <v>11</v>
      </c>
    </row>
    <row r="36" spans="1:27" s="86" customFormat="1" ht="256.5" x14ac:dyDescent="0.25">
      <c r="A36" s="324" t="s">
        <v>226</v>
      </c>
      <c r="B36" s="324"/>
      <c r="C36" s="324"/>
      <c r="D36" s="88" t="s">
        <v>223</v>
      </c>
      <c r="E36" s="112">
        <v>0.02</v>
      </c>
      <c r="F36" s="109" t="s">
        <v>224</v>
      </c>
      <c r="G36" s="109" t="s">
        <v>38</v>
      </c>
      <c r="H36" s="109" t="s">
        <v>236</v>
      </c>
      <c r="I36" s="109" t="s">
        <v>222</v>
      </c>
      <c r="J36" s="89">
        <v>42736</v>
      </c>
      <c r="K36" s="89">
        <v>43099</v>
      </c>
      <c r="L36" s="112">
        <v>0.25</v>
      </c>
      <c r="M36" s="156">
        <v>0.15</v>
      </c>
      <c r="N36" s="202" t="s">
        <v>384</v>
      </c>
      <c r="O36" s="112">
        <v>0.25</v>
      </c>
      <c r="P36" s="156">
        <v>0.2</v>
      </c>
      <c r="Q36" s="202" t="s">
        <v>448</v>
      </c>
      <c r="R36" s="112">
        <v>0.25</v>
      </c>
      <c r="S36" s="157">
        <v>0.3</v>
      </c>
      <c r="T36" s="202" t="s">
        <v>496</v>
      </c>
      <c r="U36" s="112">
        <v>0.25</v>
      </c>
      <c r="V36" s="87"/>
      <c r="W36" s="87"/>
      <c r="X36" s="125">
        <f t="shared" ref="X36:Y36" si="1">+SUM(L36,O36,R36,U36)</f>
        <v>1</v>
      </c>
      <c r="Y36" s="83">
        <f t="shared" si="1"/>
        <v>0.64999999999999991</v>
      </c>
      <c r="Z36" s="85">
        <f>IFERROR(Y36/X36,"")</f>
        <v>0.64999999999999991</v>
      </c>
      <c r="AA36" s="203" t="s">
        <v>459</v>
      </c>
    </row>
    <row r="37" spans="1:27" s="86" customFormat="1" x14ac:dyDescent="0.25">
      <c r="A37" s="92"/>
      <c r="B37" s="92"/>
      <c r="C37" s="92"/>
      <c r="D37" s="93"/>
      <c r="E37" s="94"/>
      <c r="F37" s="94"/>
      <c r="G37" s="94"/>
      <c r="H37" s="94"/>
      <c r="I37" s="94"/>
      <c r="J37" s="95"/>
      <c r="K37" s="95"/>
      <c r="L37" s="96"/>
      <c r="M37" s="94"/>
      <c r="N37" s="94"/>
      <c r="O37" s="96"/>
      <c r="P37" s="94"/>
      <c r="Q37" s="94"/>
      <c r="R37" s="96"/>
      <c r="S37" s="94"/>
      <c r="T37" s="94"/>
      <c r="U37" s="96"/>
      <c r="V37" s="94"/>
      <c r="W37" s="94"/>
      <c r="X37" s="97"/>
      <c r="Y37" s="97"/>
      <c r="Z37" s="98"/>
      <c r="AA37" s="191">
        <f>+Z36*E36</f>
        <v>1.2999999999999998E-2</v>
      </c>
    </row>
    <row r="38" spans="1:27" s="81" customFormat="1" x14ac:dyDescent="0.25">
      <c r="A38" s="338" t="s">
        <v>145</v>
      </c>
      <c r="B38" s="339"/>
      <c r="C38" s="340" t="str">
        <f>+C13</f>
        <v>Mediante el desarrollo de programas y actividades permanentes de formación y actualización de formadores en patrimonio cultural.</v>
      </c>
      <c r="D38" s="341"/>
      <c r="E38" s="341"/>
      <c r="F38" s="341"/>
      <c r="G38" s="341"/>
      <c r="H38" s="341"/>
      <c r="I38" s="341"/>
      <c r="J38" s="341"/>
      <c r="K38" s="341"/>
      <c r="L38" s="341"/>
      <c r="M38" s="341"/>
      <c r="N38" s="341"/>
      <c r="O38" s="341"/>
      <c r="P38" s="341"/>
      <c r="Q38" s="341"/>
      <c r="R38" s="341"/>
      <c r="S38" s="341"/>
      <c r="T38" s="341"/>
      <c r="U38" s="341"/>
      <c r="V38" s="341"/>
      <c r="W38" s="341"/>
      <c r="X38" s="341"/>
      <c r="Y38" s="341"/>
      <c r="Z38" s="341"/>
      <c r="AA38" s="342"/>
    </row>
    <row r="39" spans="1:27" s="81" customFormat="1" ht="15.75" customHeight="1" x14ac:dyDescent="0.25">
      <c r="A39" s="330" t="s">
        <v>16</v>
      </c>
      <c r="B39" s="331"/>
      <c r="C39" s="332"/>
      <c r="D39" s="325" t="s">
        <v>195</v>
      </c>
      <c r="E39" s="325" t="s">
        <v>24</v>
      </c>
      <c r="F39" s="325" t="s">
        <v>191</v>
      </c>
      <c r="G39" s="325" t="s">
        <v>203</v>
      </c>
      <c r="H39" s="323" t="s">
        <v>17</v>
      </c>
      <c r="I39" s="325" t="s">
        <v>23</v>
      </c>
      <c r="J39" s="328" t="s">
        <v>18</v>
      </c>
      <c r="K39" s="329"/>
      <c r="L39" s="322" t="s">
        <v>196</v>
      </c>
      <c r="M39" s="322"/>
      <c r="N39" s="322"/>
      <c r="O39" s="322"/>
      <c r="P39" s="322"/>
      <c r="Q39" s="322"/>
      <c r="R39" s="322"/>
      <c r="S39" s="322"/>
      <c r="T39" s="322"/>
      <c r="U39" s="322"/>
      <c r="V39" s="322"/>
      <c r="W39" s="322"/>
      <c r="X39" s="323" t="s">
        <v>8</v>
      </c>
      <c r="Y39" s="323"/>
      <c r="Z39" s="323"/>
      <c r="AA39" s="321" t="s">
        <v>215</v>
      </c>
    </row>
    <row r="40" spans="1:27" s="81" customFormat="1" x14ac:dyDescent="0.25">
      <c r="A40" s="333"/>
      <c r="B40" s="334"/>
      <c r="C40" s="335"/>
      <c r="D40" s="326"/>
      <c r="E40" s="326"/>
      <c r="F40" s="326"/>
      <c r="G40" s="326"/>
      <c r="H40" s="323"/>
      <c r="I40" s="326"/>
      <c r="J40" s="322" t="s">
        <v>19</v>
      </c>
      <c r="K40" s="323" t="s">
        <v>20</v>
      </c>
      <c r="L40" s="323" t="s">
        <v>4</v>
      </c>
      <c r="M40" s="323"/>
      <c r="N40" s="323"/>
      <c r="O40" s="323" t="s">
        <v>5</v>
      </c>
      <c r="P40" s="323"/>
      <c r="Q40" s="323"/>
      <c r="R40" s="323" t="s">
        <v>6</v>
      </c>
      <c r="S40" s="323"/>
      <c r="T40" s="323"/>
      <c r="U40" s="323" t="s">
        <v>7</v>
      </c>
      <c r="V40" s="323"/>
      <c r="W40" s="323"/>
      <c r="X40" s="323"/>
      <c r="Y40" s="323"/>
      <c r="Z40" s="323"/>
      <c r="AA40" s="321"/>
    </row>
    <row r="41" spans="1:27" s="81" customFormat="1" ht="30" x14ac:dyDescent="0.25">
      <c r="A41" s="333"/>
      <c r="B41" s="334"/>
      <c r="C41" s="335"/>
      <c r="D41" s="327"/>
      <c r="E41" s="327"/>
      <c r="F41" s="327"/>
      <c r="G41" s="327"/>
      <c r="H41" s="323"/>
      <c r="I41" s="327"/>
      <c r="J41" s="322"/>
      <c r="K41" s="323"/>
      <c r="L41" s="99" t="s">
        <v>193</v>
      </c>
      <c r="M41" s="99" t="s">
        <v>194</v>
      </c>
      <c r="N41" s="99" t="s">
        <v>21</v>
      </c>
      <c r="O41" s="99" t="s">
        <v>193</v>
      </c>
      <c r="P41" s="99" t="s">
        <v>194</v>
      </c>
      <c r="Q41" s="99" t="s">
        <v>21</v>
      </c>
      <c r="R41" s="99" t="s">
        <v>193</v>
      </c>
      <c r="S41" s="99" t="s">
        <v>194</v>
      </c>
      <c r="T41" s="99" t="s">
        <v>21</v>
      </c>
      <c r="U41" s="99" t="s">
        <v>193</v>
      </c>
      <c r="V41" s="99" t="s">
        <v>194</v>
      </c>
      <c r="W41" s="99" t="s">
        <v>21</v>
      </c>
      <c r="X41" s="99" t="s">
        <v>193</v>
      </c>
      <c r="Y41" s="100" t="s">
        <v>194</v>
      </c>
      <c r="Z41" s="100" t="s">
        <v>192</v>
      </c>
      <c r="AA41" s="84" t="s">
        <v>11</v>
      </c>
    </row>
    <row r="42" spans="1:27" s="86" customFormat="1" ht="147" customHeight="1" x14ac:dyDescent="0.25">
      <c r="A42" s="324" t="s">
        <v>227</v>
      </c>
      <c r="B42" s="324"/>
      <c r="C42" s="324"/>
      <c r="D42" s="88" t="s">
        <v>220</v>
      </c>
      <c r="E42" s="112">
        <v>0.03</v>
      </c>
      <c r="F42" s="87" t="s">
        <v>221</v>
      </c>
      <c r="G42" s="87" t="s">
        <v>38</v>
      </c>
      <c r="H42" s="109" t="s">
        <v>236</v>
      </c>
      <c r="I42" s="87" t="s">
        <v>222</v>
      </c>
      <c r="J42" s="89">
        <v>42736</v>
      </c>
      <c r="K42" s="89">
        <v>43099</v>
      </c>
      <c r="L42" s="90">
        <v>8</v>
      </c>
      <c r="M42" s="87">
        <v>11</v>
      </c>
      <c r="N42" s="202" t="s">
        <v>383</v>
      </c>
      <c r="O42" s="90">
        <v>2</v>
      </c>
      <c r="P42" s="87">
        <v>1</v>
      </c>
      <c r="Q42" s="202" t="s">
        <v>449</v>
      </c>
      <c r="R42" s="90">
        <v>0</v>
      </c>
      <c r="S42" s="87">
        <v>0</v>
      </c>
      <c r="T42" s="202" t="s">
        <v>497</v>
      </c>
      <c r="U42" s="90">
        <v>0</v>
      </c>
      <c r="V42" s="87"/>
      <c r="W42" s="87"/>
      <c r="X42" s="83">
        <f t="shared" ref="X42" si="2">+SUM(L42,O42,R42,U42)</f>
        <v>10</v>
      </c>
      <c r="Y42" s="83">
        <f t="shared" ref="Y42" si="3">+SUM(M42,P42,S42,V42)</f>
        <v>12</v>
      </c>
      <c r="Z42" s="85">
        <f>IFERROR(Y42/X42,"")</f>
        <v>1.2</v>
      </c>
      <c r="AA42" s="203" t="s">
        <v>442</v>
      </c>
    </row>
    <row r="43" spans="1:27" s="81" customFormat="1" x14ac:dyDescent="0.25">
      <c r="A43" s="79"/>
      <c r="B43" s="79"/>
      <c r="C43" s="79"/>
      <c r="D43" s="79"/>
      <c r="E43" s="79"/>
      <c r="F43" s="79"/>
      <c r="G43" s="79"/>
      <c r="H43" s="79"/>
      <c r="I43" s="79"/>
      <c r="J43" s="79"/>
      <c r="K43" s="80"/>
      <c r="P43" s="82"/>
      <c r="Q43" s="82"/>
      <c r="R43" s="82"/>
      <c r="S43" s="82"/>
      <c r="T43" s="82"/>
      <c r="U43" s="82"/>
      <c r="V43" s="82"/>
      <c r="W43" s="82"/>
      <c r="X43" s="82"/>
      <c r="Y43" s="82"/>
      <c r="Z43" s="82"/>
      <c r="AA43" s="191">
        <f>+Z42*E42</f>
        <v>3.5999999999999997E-2</v>
      </c>
    </row>
    <row r="44" spans="1:27" s="81" customFormat="1" x14ac:dyDescent="0.25">
      <c r="A44" s="338" t="s">
        <v>145</v>
      </c>
      <c r="B44" s="339"/>
      <c r="C44" s="343" t="str">
        <f>+O11</f>
        <v>Mediante la consolidación de acciones que contribuyan al fortalecimiento del Museo de Bogotá como plataforma para desarrollar la apropiación del patrimonio cultural de la ciudad.</v>
      </c>
      <c r="D44" s="344"/>
      <c r="E44" s="344"/>
      <c r="F44" s="344"/>
      <c r="G44" s="344"/>
      <c r="H44" s="344"/>
      <c r="I44" s="344"/>
      <c r="J44" s="344"/>
      <c r="K44" s="344"/>
      <c r="L44" s="344"/>
      <c r="M44" s="344"/>
      <c r="N44" s="344"/>
      <c r="O44" s="344"/>
      <c r="P44" s="344"/>
      <c r="Q44" s="344"/>
      <c r="R44" s="344"/>
      <c r="S44" s="344"/>
      <c r="T44" s="344"/>
      <c r="U44" s="344"/>
      <c r="V44" s="344"/>
      <c r="W44" s="344"/>
      <c r="X44" s="344"/>
      <c r="Y44" s="344"/>
      <c r="Z44" s="344"/>
      <c r="AA44" s="345"/>
    </row>
    <row r="45" spans="1:27" s="81" customFormat="1" ht="15.75" customHeight="1" x14ac:dyDescent="0.25">
      <c r="A45" s="330" t="s">
        <v>16</v>
      </c>
      <c r="B45" s="331"/>
      <c r="C45" s="332"/>
      <c r="D45" s="325" t="s">
        <v>202</v>
      </c>
      <c r="E45" s="325" t="s">
        <v>24</v>
      </c>
      <c r="F45" s="325" t="s">
        <v>191</v>
      </c>
      <c r="G45" s="325" t="s">
        <v>203</v>
      </c>
      <c r="H45" s="323" t="s">
        <v>17</v>
      </c>
      <c r="I45" s="325" t="s">
        <v>23</v>
      </c>
      <c r="J45" s="328" t="s">
        <v>18</v>
      </c>
      <c r="K45" s="329"/>
      <c r="L45" s="322" t="s">
        <v>196</v>
      </c>
      <c r="M45" s="322"/>
      <c r="N45" s="322"/>
      <c r="O45" s="322"/>
      <c r="P45" s="322"/>
      <c r="Q45" s="322"/>
      <c r="R45" s="322"/>
      <c r="S45" s="322"/>
      <c r="T45" s="322"/>
      <c r="U45" s="322"/>
      <c r="V45" s="322"/>
      <c r="W45" s="322"/>
      <c r="X45" s="323" t="s">
        <v>8</v>
      </c>
      <c r="Y45" s="323"/>
      <c r="Z45" s="323"/>
      <c r="AA45" s="321" t="s">
        <v>215</v>
      </c>
    </row>
    <row r="46" spans="1:27" s="81" customFormat="1" x14ac:dyDescent="0.25">
      <c r="A46" s="333"/>
      <c r="B46" s="334"/>
      <c r="C46" s="335"/>
      <c r="D46" s="326"/>
      <c r="E46" s="326"/>
      <c r="F46" s="326"/>
      <c r="G46" s="326"/>
      <c r="H46" s="323"/>
      <c r="I46" s="326"/>
      <c r="J46" s="322" t="s">
        <v>19</v>
      </c>
      <c r="K46" s="323" t="s">
        <v>20</v>
      </c>
      <c r="L46" s="323" t="s">
        <v>4</v>
      </c>
      <c r="M46" s="323"/>
      <c r="N46" s="323"/>
      <c r="O46" s="323" t="s">
        <v>5</v>
      </c>
      <c r="P46" s="323"/>
      <c r="Q46" s="323"/>
      <c r="R46" s="323" t="s">
        <v>6</v>
      </c>
      <c r="S46" s="323"/>
      <c r="T46" s="323"/>
      <c r="U46" s="323" t="s">
        <v>7</v>
      </c>
      <c r="V46" s="323"/>
      <c r="W46" s="323"/>
      <c r="X46" s="323"/>
      <c r="Y46" s="323"/>
      <c r="Z46" s="323"/>
      <c r="AA46" s="321"/>
    </row>
    <row r="47" spans="1:27" s="81" customFormat="1" ht="30" x14ac:dyDescent="0.25">
      <c r="A47" s="333"/>
      <c r="B47" s="334"/>
      <c r="C47" s="335"/>
      <c r="D47" s="327"/>
      <c r="E47" s="327"/>
      <c r="F47" s="327"/>
      <c r="G47" s="327"/>
      <c r="H47" s="323"/>
      <c r="I47" s="327"/>
      <c r="J47" s="322"/>
      <c r="K47" s="323"/>
      <c r="L47" s="99" t="s">
        <v>193</v>
      </c>
      <c r="M47" s="99" t="s">
        <v>194</v>
      </c>
      <c r="N47" s="99" t="s">
        <v>21</v>
      </c>
      <c r="O47" s="99" t="s">
        <v>193</v>
      </c>
      <c r="P47" s="99" t="s">
        <v>194</v>
      </c>
      <c r="Q47" s="99" t="s">
        <v>21</v>
      </c>
      <c r="R47" s="99" t="s">
        <v>193</v>
      </c>
      <c r="S47" s="99" t="s">
        <v>194</v>
      </c>
      <c r="T47" s="99" t="s">
        <v>21</v>
      </c>
      <c r="U47" s="99" t="s">
        <v>193</v>
      </c>
      <c r="V47" s="99" t="s">
        <v>194</v>
      </c>
      <c r="W47" s="99" t="s">
        <v>21</v>
      </c>
      <c r="X47" s="99" t="s">
        <v>193</v>
      </c>
      <c r="Y47" s="100" t="s">
        <v>194</v>
      </c>
      <c r="Z47" s="100" t="s">
        <v>192</v>
      </c>
      <c r="AA47" s="84" t="s">
        <v>11</v>
      </c>
    </row>
    <row r="48" spans="1:27" s="81" customFormat="1" ht="108" customHeight="1" x14ac:dyDescent="0.25">
      <c r="A48" s="389" t="s">
        <v>216</v>
      </c>
      <c r="B48" s="390"/>
      <c r="C48" s="391"/>
      <c r="D48" s="88" t="s">
        <v>269</v>
      </c>
      <c r="E48" s="121">
        <v>0.05</v>
      </c>
      <c r="F48" s="109" t="s">
        <v>268</v>
      </c>
      <c r="G48" s="109" t="s">
        <v>38</v>
      </c>
      <c r="H48" s="118" t="s">
        <v>262</v>
      </c>
      <c r="I48" s="109" t="s">
        <v>219</v>
      </c>
      <c r="J48" s="150">
        <v>42736</v>
      </c>
      <c r="K48" s="150">
        <v>43099</v>
      </c>
      <c r="L48" s="112">
        <v>0.1</v>
      </c>
      <c r="M48" s="156">
        <v>0.1</v>
      </c>
      <c r="N48" s="202" t="s">
        <v>389</v>
      </c>
      <c r="O48" s="112">
        <v>0.2</v>
      </c>
      <c r="P48" s="156">
        <v>0.3</v>
      </c>
      <c r="Q48" s="202" t="s">
        <v>450</v>
      </c>
      <c r="R48" s="112">
        <v>0.3</v>
      </c>
      <c r="S48" s="157">
        <v>0.25</v>
      </c>
      <c r="T48" s="202" t="s">
        <v>498</v>
      </c>
      <c r="U48" s="112">
        <v>0.4</v>
      </c>
      <c r="V48" s="109"/>
      <c r="W48" s="109"/>
      <c r="X48" s="83">
        <f t="shared" ref="X48:X50" si="4">+SUM(L48,O48,R48,U48)</f>
        <v>1</v>
      </c>
      <c r="Y48" s="83">
        <f t="shared" ref="Y48:Y50" si="5">+SUM(M48,P48,S48,V48)</f>
        <v>0.65</v>
      </c>
      <c r="Z48" s="85">
        <f t="shared" ref="Z48:Z56" si="6">IFERROR(Y48/X48,"")</f>
        <v>0.65</v>
      </c>
      <c r="AA48" s="91" t="s">
        <v>390</v>
      </c>
    </row>
    <row r="49" spans="1:27" s="81" customFormat="1" ht="148.5" customHeight="1" x14ac:dyDescent="0.25">
      <c r="A49" s="389" t="s">
        <v>217</v>
      </c>
      <c r="B49" s="390"/>
      <c r="C49" s="391"/>
      <c r="D49" s="88" t="s">
        <v>266</v>
      </c>
      <c r="E49" s="121">
        <v>0.03</v>
      </c>
      <c r="F49" s="109" t="s">
        <v>267</v>
      </c>
      <c r="G49" s="109" t="s">
        <v>38</v>
      </c>
      <c r="H49" s="109" t="s">
        <v>261</v>
      </c>
      <c r="I49" s="109" t="s">
        <v>219</v>
      </c>
      <c r="J49" s="150">
        <v>42736</v>
      </c>
      <c r="K49" s="150">
        <v>43099</v>
      </c>
      <c r="L49" s="112">
        <v>0.2</v>
      </c>
      <c r="M49" s="156">
        <v>0.2</v>
      </c>
      <c r="N49" s="202" t="s">
        <v>387</v>
      </c>
      <c r="O49" s="112">
        <v>0.2</v>
      </c>
      <c r="P49" s="156">
        <v>0.15</v>
      </c>
      <c r="Q49" s="202" t="s">
        <v>457</v>
      </c>
      <c r="R49" s="112">
        <v>0.3</v>
      </c>
      <c r="S49" s="157">
        <v>0.3</v>
      </c>
      <c r="T49" s="202" t="s">
        <v>499</v>
      </c>
      <c r="U49" s="112">
        <v>0.3</v>
      </c>
      <c r="V49" s="109"/>
      <c r="W49" s="109"/>
      <c r="X49" s="83">
        <f t="shared" si="4"/>
        <v>1</v>
      </c>
      <c r="Y49" s="83">
        <f t="shared" si="5"/>
        <v>0.64999999999999991</v>
      </c>
      <c r="Z49" s="85">
        <f t="shared" si="6"/>
        <v>0.64999999999999991</v>
      </c>
      <c r="AA49" s="91" t="s">
        <v>388</v>
      </c>
    </row>
    <row r="50" spans="1:27" s="81" customFormat="1" ht="199.5" x14ac:dyDescent="0.25">
      <c r="A50" s="389" t="s">
        <v>218</v>
      </c>
      <c r="B50" s="390"/>
      <c r="C50" s="391"/>
      <c r="D50" s="88" t="s">
        <v>265</v>
      </c>
      <c r="E50" s="121">
        <v>0.03</v>
      </c>
      <c r="F50" s="109" t="s">
        <v>259</v>
      </c>
      <c r="G50" s="109" t="s">
        <v>38</v>
      </c>
      <c r="H50" s="109" t="s">
        <v>260</v>
      </c>
      <c r="I50" s="109" t="s">
        <v>219</v>
      </c>
      <c r="J50" s="150">
        <v>42736</v>
      </c>
      <c r="K50" s="150">
        <v>43099</v>
      </c>
      <c r="L50" s="90">
        <v>100</v>
      </c>
      <c r="M50" s="109">
        <v>100</v>
      </c>
      <c r="N50" s="202" t="s">
        <v>385</v>
      </c>
      <c r="O50" s="90">
        <v>200</v>
      </c>
      <c r="P50" s="109">
        <v>150</v>
      </c>
      <c r="Q50" s="210" t="s">
        <v>455</v>
      </c>
      <c r="R50" s="90">
        <v>200</v>
      </c>
      <c r="S50" s="109">
        <v>278</v>
      </c>
      <c r="T50" s="202" t="s">
        <v>500</v>
      </c>
      <c r="U50" s="90">
        <v>150</v>
      </c>
      <c r="V50" s="109"/>
      <c r="W50" s="109"/>
      <c r="X50" s="83">
        <f t="shared" si="4"/>
        <v>650</v>
      </c>
      <c r="Y50" s="83">
        <f t="shared" si="5"/>
        <v>528</v>
      </c>
      <c r="Z50" s="85">
        <f t="shared" si="6"/>
        <v>0.81230769230769229</v>
      </c>
      <c r="AA50" s="91" t="s">
        <v>386</v>
      </c>
    </row>
    <row r="51" spans="1:27" s="86" customFormat="1" ht="71.25" x14ac:dyDescent="0.25">
      <c r="A51" s="324" t="s">
        <v>355</v>
      </c>
      <c r="B51" s="324"/>
      <c r="C51" s="324"/>
      <c r="D51" s="88" t="s">
        <v>505</v>
      </c>
      <c r="E51" s="121">
        <v>0.05</v>
      </c>
      <c r="F51" s="87" t="s">
        <v>506</v>
      </c>
      <c r="G51" s="109" t="s">
        <v>38</v>
      </c>
      <c r="H51" s="109" t="s">
        <v>235</v>
      </c>
      <c r="I51" s="113" t="s">
        <v>230</v>
      </c>
      <c r="J51" s="89">
        <v>42736</v>
      </c>
      <c r="K51" s="89">
        <v>43099</v>
      </c>
      <c r="L51" s="119">
        <f>45700/4</f>
        <v>11425</v>
      </c>
      <c r="M51" s="119">
        <v>10470</v>
      </c>
      <c r="N51" s="202" t="s">
        <v>391</v>
      </c>
      <c r="O51" s="119">
        <f>45700/4</f>
        <v>11425</v>
      </c>
      <c r="P51" s="212">
        <f>23887-M51</f>
        <v>13417</v>
      </c>
      <c r="Q51" s="202" t="s">
        <v>452</v>
      </c>
      <c r="R51" s="119">
        <f>45700/4</f>
        <v>11425</v>
      </c>
      <c r="S51" s="216">
        <v>17338</v>
      </c>
      <c r="T51" s="202" t="s">
        <v>501</v>
      </c>
      <c r="U51" s="119">
        <f>45700/4</f>
        <v>11425</v>
      </c>
      <c r="V51" s="87"/>
      <c r="W51" s="87"/>
      <c r="X51" s="215">
        <f t="shared" ref="X51:X56" si="7">+SUM(L51,O51,R51,U51)</f>
        <v>45700</v>
      </c>
      <c r="Y51" s="214">
        <f t="shared" ref="Y51:Y56" si="8">+SUM(M51,P51,S51,V51)</f>
        <v>41225</v>
      </c>
      <c r="Z51" s="85">
        <f t="shared" si="6"/>
        <v>0.90207877461706787</v>
      </c>
      <c r="AA51" s="91" t="s">
        <v>502</v>
      </c>
    </row>
    <row r="52" spans="1:27" s="86" customFormat="1" ht="156.75" x14ac:dyDescent="0.25">
      <c r="A52" s="324" t="s">
        <v>354</v>
      </c>
      <c r="B52" s="324"/>
      <c r="C52" s="324"/>
      <c r="D52" s="88" t="s">
        <v>507</v>
      </c>
      <c r="E52" s="121">
        <v>0.05</v>
      </c>
      <c r="F52" s="195" t="s">
        <v>506</v>
      </c>
      <c r="G52" s="109" t="s">
        <v>38</v>
      </c>
      <c r="H52" s="109" t="s">
        <v>235</v>
      </c>
      <c r="I52" s="113" t="s">
        <v>230</v>
      </c>
      <c r="J52" s="89">
        <v>42736</v>
      </c>
      <c r="K52" s="89">
        <v>43099</v>
      </c>
      <c r="L52" s="119">
        <f>675500/4</f>
        <v>168875</v>
      </c>
      <c r="M52" s="119">
        <v>111995</v>
      </c>
      <c r="N52" s="202" t="s">
        <v>392</v>
      </c>
      <c r="O52" s="119">
        <f>675500/4</f>
        <v>168875</v>
      </c>
      <c r="P52" s="212">
        <f>212063-M52+126970</f>
        <v>227038</v>
      </c>
      <c r="Q52" s="202" t="s">
        <v>456</v>
      </c>
      <c r="R52" s="119">
        <f>675500/4</f>
        <v>168875</v>
      </c>
      <c r="S52" s="216">
        <v>337715</v>
      </c>
      <c r="T52" s="202" t="s">
        <v>503</v>
      </c>
      <c r="U52" s="119">
        <f>675500/4</f>
        <v>168875</v>
      </c>
      <c r="V52" s="109"/>
      <c r="W52" s="114"/>
      <c r="X52" s="215">
        <f t="shared" ref="X52" si="9">+SUM(L52,O52,R52,U52)</f>
        <v>675500</v>
      </c>
      <c r="Y52" s="214">
        <f t="shared" ref="Y52" si="10">+SUM(M52,P52,S52,V52)</f>
        <v>676748</v>
      </c>
      <c r="Z52" s="85">
        <f t="shared" si="6"/>
        <v>1.0018475203552923</v>
      </c>
      <c r="AA52" s="155" t="s">
        <v>397</v>
      </c>
    </row>
    <row r="53" spans="1:27" s="86" customFormat="1" ht="71.25" x14ac:dyDescent="0.25">
      <c r="A53" s="324" t="s">
        <v>353</v>
      </c>
      <c r="B53" s="324"/>
      <c r="C53" s="324"/>
      <c r="D53" s="88" t="s">
        <v>508</v>
      </c>
      <c r="E53" s="121">
        <v>0.05</v>
      </c>
      <c r="F53" s="195" t="s">
        <v>506</v>
      </c>
      <c r="G53" s="109" t="s">
        <v>38</v>
      </c>
      <c r="H53" s="109" t="s">
        <v>263</v>
      </c>
      <c r="I53" s="109" t="s">
        <v>219</v>
      </c>
      <c r="J53" s="89">
        <v>42736</v>
      </c>
      <c r="K53" s="89">
        <v>43099</v>
      </c>
      <c r="L53" s="119">
        <f>48000/4</f>
        <v>12000</v>
      </c>
      <c r="M53" s="119">
        <v>10376</v>
      </c>
      <c r="N53" s="202" t="s">
        <v>393</v>
      </c>
      <c r="O53" s="119">
        <f>48000/4</f>
        <v>12000</v>
      </c>
      <c r="P53" s="212">
        <f>23703-M53</f>
        <v>13327</v>
      </c>
      <c r="Q53" s="202" t="s">
        <v>453</v>
      </c>
      <c r="R53" s="119">
        <f>48000/4</f>
        <v>12000</v>
      </c>
      <c r="S53" s="87">
        <f>36111-23703</f>
        <v>12408</v>
      </c>
      <c r="T53" s="202" t="s">
        <v>504</v>
      </c>
      <c r="U53" s="119">
        <f>48000/4</f>
        <v>12000</v>
      </c>
      <c r="V53" s="87"/>
      <c r="W53" s="87"/>
      <c r="X53" s="215">
        <f t="shared" si="7"/>
        <v>48000</v>
      </c>
      <c r="Y53" s="214">
        <f t="shared" si="8"/>
        <v>36111</v>
      </c>
      <c r="Z53" s="85">
        <f t="shared" si="6"/>
        <v>0.75231250000000005</v>
      </c>
      <c r="AA53" s="155" t="s">
        <v>397</v>
      </c>
    </row>
    <row r="54" spans="1:27" s="86" customFormat="1" ht="199.5" x14ac:dyDescent="0.25">
      <c r="A54" s="324" t="s">
        <v>352</v>
      </c>
      <c r="B54" s="324"/>
      <c r="C54" s="324"/>
      <c r="D54" s="88" t="s">
        <v>509</v>
      </c>
      <c r="E54" s="121">
        <v>0.02</v>
      </c>
      <c r="F54" s="195" t="s">
        <v>506</v>
      </c>
      <c r="G54" s="109" t="s">
        <v>38</v>
      </c>
      <c r="H54" s="109" t="s">
        <v>235</v>
      </c>
      <c r="I54" s="109" t="s">
        <v>230</v>
      </c>
      <c r="J54" s="89">
        <v>42736</v>
      </c>
      <c r="K54" s="89">
        <v>43099</v>
      </c>
      <c r="L54" s="119">
        <f>5100/4</f>
        <v>1275</v>
      </c>
      <c r="M54" s="109">
        <v>313</v>
      </c>
      <c r="N54" s="202" t="s">
        <v>394</v>
      </c>
      <c r="O54" s="119">
        <f>5100/4</f>
        <v>1275</v>
      </c>
      <c r="P54" s="109">
        <f>1296-M54</f>
        <v>983</v>
      </c>
      <c r="Q54" s="202" t="s">
        <v>454</v>
      </c>
      <c r="R54" s="119">
        <f>5100/4</f>
        <v>1275</v>
      </c>
      <c r="S54" s="109">
        <f>3319-1296</f>
        <v>2023</v>
      </c>
      <c r="T54" s="202" t="s">
        <v>510</v>
      </c>
      <c r="U54" s="119">
        <f>5100/4</f>
        <v>1275</v>
      </c>
      <c r="V54" s="109"/>
      <c r="W54" s="109"/>
      <c r="X54" s="214">
        <f t="shared" ref="X54:X55" si="11">+SUM(L54,O54,R54,U54)</f>
        <v>5100</v>
      </c>
      <c r="Y54" s="214">
        <f t="shared" ref="Y54:Y55" si="12">+SUM(M54,P54,S54,V54)</f>
        <v>3319</v>
      </c>
      <c r="Z54" s="85">
        <f t="shared" si="6"/>
        <v>0.65078431372549017</v>
      </c>
      <c r="AA54" s="155" t="s">
        <v>397</v>
      </c>
    </row>
    <row r="55" spans="1:27" s="86" customFormat="1" ht="285" x14ac:dyDescent="0.25">
      <c r="A55" s="324" t="s">
        <v>351</v>
      </c>
      <c r="B55" s="324"/>
      <c r="C55" s="324"/>
      <c r="D55" s="88" t="s">
        <v>511</v>
      </c>
      <c r="E55" s="121">
        <v>0.02</v>
      </c>
      <c r="F55" s="195" t="s">
        <v>506</v>
      </c>
      <c r="G55" s="111" t="s">
        <v>38</v>
      </c>
      <c r="H55" s="111" t="s">
        <v>235</v>
      </c>
      <c r="I55" s="111" t="s">
        <v>230</v>
      </c>
      <c r="J55" s="89">
        <v>42736</v>
      </c>
      <c r="K55" s="89">
        <v>43099</v>
      </c>
      <c r="L55" s="90">
        <f>500/4</f>
        <v>125</v>
      </c>
      <c r="M55" s="111">
        <v>24</v>
      </c>
      <c r="N55" s="202" t="s">
        <v>395</v>
      </c>
      <c r="O55" s="90">
        <f>500/4</f>
        <v>125</v>
      </c>
      <c r="P55" s="111">
        <f>298-M55</f>
        <v>274</v>
      </c>
      <c r="Q55" s="202" t="s">
        <v>458</v>
      </c>
      <c r="R55" s="90">
        <f>500/4</f>
        <v>125</v>
      </c>
      <c r="S55" s="111">
        <f>489-298</f>
        <v>191</v>
      </c>
      <c r="T55" s="202" t="s">
        <v>512</v>
      </c>
      <c r="U55" s="90">
        <f>500/4</f>
        <v>125</v>
      </c>
      <c r="V55" s="111"/>
      <c r="W55" s="111"/>
      <c r="X55" s="171">
        <f t="shared" si="11"/>
        <v>500</v>
      </c>
      <c r="Y55" s="171">
        <f t="shared" si="12"/>
        <v>489</v>
      </c>
      <c r="Z55" s="85">
        <f t="shared" ref="Z55" si="13">IFERROR(Y55/X55,"")</f>
        <v>0.97799999999999998</v>
      </c>
      <c r="AA55" s="155" t="s">
        <v>460</v>
      </c>
    </row>
    <row r="56" spans="1:27" s="86" customFormat="1" ht="99.75" x14ac:dyDescent="0.25">
      <c r="A56" s="324" t="s">
        <v>254</v>
      </c>
      <c r="B56" s="324"/>
      <c r="C56" s="324"/>
      <c r="D56" s="88" t="s">
        <v>255</v>
      </c>
      <c r="E56" s="121">
        <v>0.02</v>
      </c>
      <c r="F56" s="109" t="s">
        <v>256</v>
      </c>
      <c r="G56" s="109" t="s">
        <v>38</v>
      </c>
      <c r="H56" s="109" t="s">
        <v>235</v>
      </c>
      <c r="I56" s="109" t="s">
        <v>230</v>
      </c>
      <c r="J56" s="89">
        <v>42736</v>
      </c>
      <c r="K56" s="89">
        <v>43099</v>
      </c>
      <c r="L56" s="112">
        <v>0.25</v>
      </c>
      <c r="M56" s="156">
        <v>0.3</v>
      </c>
      <c r="N56" s="202" t="s">
        <v>396</v>
      </c>
      <c r="O56" s="112">
        <v>0.25</v>
      </c>
      <c r="P56" s="156">
        <f>60%-M56</f>
        <v>0.3</v>
      </c>
      <c r="Q56" s="202" t="s">
        <v>451</v>
      </c>
      <c r="R56" s="112">
        <v>0.25</v>
      </c>
      <c r="S56" s="157">
        <v>0.2</v>
      </c>
      <c r="T56" s="202" t="s">
        <v>513</v>
      </c>
      <c r="U56" s="112">
        <v>0.25</v>
      </c>
      <c r="V56" s="87"/>
      <c r="W56" s="87"/>
      <c r="X56" s="125">
        <f t="shared" si="7"/>
        <v>1</v>
      </c>
      <c r="Y56" s="125">
        <f t="shared" si="8"/>
        <v>0.8</v>
      </c>
      <c r="Z56" s="85">
        <f t="shared" si="6"/>
        <v>0.8</v>
      </c>
      <c r="AA56" s="155" t="s">
        <v>397</v>
      </c>
    </row>
    <row r="57" spans="1:27" s="81" customFormat="1" x14ac:dyDescent="0.25">
      <c r="A57" s="79"/>
      <c r="B57" s="79"/>
      <c r="C57" s="79"/>
      <c r="D57" s="79"/>
      <c r="E57" s="79"/>
      <c r="F57" s="79"/>
      <c r="G57" s="79"/>
      <c r="H57" s="79"/>
      <c r="I57" s="79"/>
      <c r="J57" s="79"/>
      <c r="K57" s="80"/>
      <c r="P57" s="82"/>
      <c r="Q57" s="82"/>
      <c r="R57" s="82"/>
      <c r="S57" s="82"/>
      <c r="T57" s="82"/>
      <c r="U57" s="82"/>
      <c r="V57" s="82"/>
      <c r="W57" s="82"/>
      <c r="X57" s="82"/>
      <c r="Y57" s="82"/>
      <c r="Z57" s="82"/>
      <c r="AA57" s="180">
        <f>+SUMPRODUCT(Z48:Z56,E48:E56)</f>
        <v>0.2577568567923586</v>
      </c>
    </row>
    <row r="58" spans="1:27" s="81" customFormat="1" x14ac:dyDescent="0.25">
      <c r="A58" s="338" t="s">
        <v>145</v>
      </c>
      <c r="B58" s="339"/>
      <c r="C58" s="343" t="str">
        <f>+O12</f>
        <v>Mediante el desarrollo de inventarios, valoración y catalogación del patrimonio material e inmaterial en las localidades de la ciudad.</v>
      </c>
      <c r="D58" s="344"/>
      <c r="E58" s="344"/>
      <c r="F58" s="344"/>
      <c r="G58" s="344"/>
      <c r="H58" s="344"/>
      <c r="I58" s="344"/>
      <c r="J58" s="344"/>
      <c r="K58" s="344"/>
      <c r="L58" s="344"/>
      <c r="M58" s="344"/>
      <c r="N58" s="344"/>
      <c r="O58" s="344"/>
      <c r="P58" s="344"/>
      <c r="Q58" s="344"/>
      <c r="R58" s="344"/>
      <c r="S58" s="344"/>
      <c r="T58" s="344"/>
      <c r="U58" s="344"/>
      <c r="V58" s="344"/>
      <c r="W58" s="344"/>
      <c r="X58" s="344"/>
      <c r="Y58" s="344"/>
      <c r="Z58" s="344"/>
      <c r="AA58" s="345"/>
    </row>
    <row r="59" spans="1:27" s="81" customFormat="1" ht="15.75" customHeight="1" x14ac:dyDescent="0.25">
      <c r="A59" s="330" t="s">
        <v>16</v>
      </c>
      <c r="B59" s="331"/>
      <c r="C59" s="332"/>
      <c r="D59" s="325" t="s">
        <v>202</v>
      </c>
      <c r="E59" s="325" t="s">
        <v>24</v>
      </c>
      <c r="F59" s="325" t="s">
        <v>191</v>
      </c>
      <c r="G59" s="325" t="s">
        <v>203</v>
      </c>
      <c r="H59" s="323" t="s">
        <v>17</v>
      </c>
      <c r="I59" s="325" t="s">
        <v>23</v>
      </c>
      <c r="J59" s="328" t="s">
        <v>18</v>
      </c>
      <c r="K59" s="329"/>
      <c r="L59" s="322" t="s">
        <v>196</v>
      </c>
      <c r="M59" s="322"/>
      <c r="N59" s="322"/>
      <c r="O59" s="322"/>
      <c r="P59" s="322"/>
      <c r="Q59" s="322"/>
      <c r="R59" s="322"/>
      <c r="S59" s="322"/>
      <c r="T59" s="322"/>
      <c r="U59" s="322"/>
      <c r="V59" s="322"/>
      <c r="W59" s="322"/>
      <c r="X59" s="323" t="s">
        <v>8</v>
      </c>
      <c r="Y59" s="323"/>
      <c r="Z59" s="323"/>
      <c r="AA59" s="321" t="s">
        <v>215</v>
      </c>
    </row>
    <row r="60" spans="1:27" s="81" customFormat="1" x14ac:dyDescent="0.25">
      <c r="A60" s="333"/>
      <c r="B60" s="334"/>
      <c r="C60" s="335"/>
      <c r="D60" s="326"/>
      <c r="E60" s="326"/>
      <c r="F60" s="326"/>
      <c r="G60" s="326"/>
      <c r="H60" s="323"/>
      <c r="I60" s="326"/>
      <c r="J60" s="322" t="s">
        <v>19</v>
      </c>
      <c r="K60" s="323" t="s">
        <v>20</v>
      </c>
      <c r="L60" s="323" t="s">
        <v>4</v>
      </c>
      <c r="M60" s="323"/>
      <c r="N60" s="323"/>
      <c r="O60" s="323" t="s">
        <v>5</v>
      </c>
      <c r="P60" s="323"/>
      <c r="Q60" s="323"/>
      <c r="R60" s="323" t="s">
        <v>6</v>
      </c>
      <c r="S60" s="323"/>
      <c r="T60" s="323"/>
      <c r="U60" s="323" t="s">
        <v>7</v>
      </c>
      <c r="V60" s="323"/>
      <c r="W60" s="323"/>
      <c r="X60" s="323"/>
      <c r="Y60" s="323"/>
      <c r="Z60" s="323"/>
      <c r="AA60" s="321"/>
    </row>
    <row r="61" spans="1:27" s="81" customFormat="1" ht="30" x14ac:dyDescent="0.25">
      <c r="A61" s="333"/>
      <c r="B61" s="334"/>
      <c r="C61" s="335"/>
      <c r="D61" s="327"/>
      <c r="E61" s="327"/>
      <c r="F61" s="327"/>
      <c r="G61" s="327"/>
      <c r="H61" s="323"/>
      <c r="I61" s="327"/>
      <c r="J61" s="322"/>
      <c r="K61" s="323"/>
      <c r="L61" s="99" t="s">
        <v>193</v>
      </c>
      <c r="M61" s="99" t="s">
        <v>194</v>
      </c>
      <c r="N61" s="99" t="s">
        <v>21</v>
      </c>
      <c r="O61" s="99" t="s">
        <v>193</v>
      </c>
      <c r="P61" s="99" t="s">
        <v>194</v>
      </c>
      <c r="Q61" s="99" t="s">
        <v>21</v>
      </c>
      <c r="R61" s="99" t="s">
        <v>193</v>
      </c>
      <c r="S61" s="99" t="s">
        <v>194</v>
      </c>
      <c r="T61" s="99" t="s">
        <v>21</v>
      </c>
      <c r="U61" s="99" t="s">
        <v>193</v>
      </c>
      <c r="V61" s="99" t="s">
        <v>194</v>
      </c>
      <c r="W61" s="99" t="s">
        <v>21</v>
      </c>
      <c r="X61" s="99" t="s">
        <v>193</v>
      </c>
      <c r="Y61" s="100" t="s">
        <v>194</v>
      </c>
      <c r="Z61" s="100" t="s">
        <v>192</v>
      </c>
      <c r="AA61" s="84" t="s">
        <v>11</v>
      </c>
    </row>
    <row r="62" spans="1:27" s="153" customFormat="1" ht="153" x14ac:dyDescent="0.25">
      <c r="A62" s="336" t="s">
        <v>545</v>
      </c>
      <c r="B62" s="336"/>
      <c r="C62" s="336"/>
      <c r="D62" s="154" t="s">
        <v>546</v>
      </c>
      <c r="E62" s="157">
        <v>0.04</v>
      </c>
      <c r="F62" s="195" t="s">
        <v>547</v>
      </c>
      <c r="G62" s="195" t="s">
        <v>38</v>
      </c>
      <c r="H62" s="195" t="s">
        <v>250</v>
      </c>
      <c r="I62" s="195" t="s">
        <v>264</v>
      </c>
      <c r="J62" s="198">
        <v>42736</v>
      </c>
      <c r="K62" s="198">
        <v>43099</v>
      </c>
      <c r="L62" s="187">
        <v>0</v>
      </c>
      <c r="M62" s="195">
        <v>0</v>
      </c>
      <c r="N62" s="220" t="s">
        <v>548</v>
      </c>
      <c r="O62" s="187">
        <v>200</v>
      </c>
      <c r="P62" s="195">
        <v>166</v>
      </c>
      <c r="Q62" s="220" t="s">
        <v>549</v>
      </c>
      <c r="R62" s="187">
        <v>350</v>
      </c>
      <c r="S62" s="195">
        <f>535-166</f>
        <v>369</v>
      </c>
      <c r="T62" s="221" t="s">
        <v>550</v>
      </c>
      <c r="U62" s="187">
        <v>250</v>
      </c>
      <c r="V62" s="195"/>
      <c r="W62" s="195"/>
      <c r="X62" s="83">
        <f t="shared" ref="X62" si="14">+SUM(L62,O62,R62,U62)</f>
        <v>800</v>
      </c>
      <c r="Y62" s="83">
        <f t="shared" ref="Y62" si="15">+SUM(M62,P62,S62,V62)</f>
        <v>535</v>
      </c>
      <c r="Z62" s="129">
        <f>IFERROR(Y62/X62,"")</f>
        <v>0.66874999999999996</v>
      </c>
      <c r="AA62" s="155" t="s">
        <v>402</v>
      </c>
    </row>
    <row r="63" spans="1:27" s="81" customFormat="1" ht="63.75" x14ac:dyDescent="0.25">
      <c r="A63" s="336" t="s">
        <v>551</v>
      </c>
      <c r="B63" s="336"/>
      <c r="C63" s="336"/>
      <c r="D63" s="154" t="s">
        <v>552</v>
      </c>
      <c r="E63" s="121">
        <v>0.04</v>
      </c>
      <c r="F63" s="111" t="s">
        <v>553</v>
      </c>
      <c r="G63" s="111" t="s">
        <v>38</v>
      </c>
      <c r="H63" s="111" t="s">
        <v>250</v>
      </c>
      <c r="I63" s="111" t="s">
        <v>264</v>
      </c>
      <c r="J63" s="89">
        <v>42736</v>
      </c>
      <c r="K63" s="89">
        <v>43099</v>
      </c>
      <c r="L63" s="90">
        <v>0</v>
      </c>
      <c r="M63" s="111">
        <v>0</v>
      </c>
      <c r="N63" s="220"/>
      <c r="O63" s="90">
        <v>0</v>
      </c>
      <c r="P63" s="111">
        <v>0</v>
      </c>
      <c r="Q63" s="220"/>
      <c r="R63" s="90">
        <v>0</v>
      </c>
      <c r="S63" s="111">
        <v>0</v>
      </c>
      <c r="T63" s="221" t="s">
        <v>554</v>
      </c>
      <c r="U63" s="90">
        <v>19</v>
      </c>
      <c r="V63" s="111"/>
      <c r="W63" s="111"/>
      <c r="X63" s="83">
        <f t="shared" ref="X63" si="16">+SUM(L63,O63,R63,U63)</f>
        <v>19</v>
      </c>
      <c r="Y63" s="83">
        <f t="shared" ref="Y63" si="17">+SUM(M63,P63,S63,V63)</f>
        <v>0</v>
      </c>
      <c r="Z63" s="85">
        <f>IFERROR(Y63/X63,"")</f>
        <v>0</v>
      </c>
      <c r="AA63" s="91" t="s">
        <v>402</v>
      </c>
    </row>
    <row r="64" spans="1:27" s="81" customFormat="1" x14ac:dyDescent="0.25">
      <c r="A64" s="79"/>
      <c r="B64" s="79"/>
      <c r="C64" s="79"/>
      <c r="D64" s="154"/>
      <c r="E64" s="79"/>
      <c r="F64" s="79"/>
      <c r="G64" s="79"/>
      <c r="H64" s="79"/>
      <c r="I64" s="79"/>
      <c r="J64" s="79"/>
      <c r="K64" s="80"/>
      <c r="P64" s="82"/>
      <c r="Q64" s="82"/>
      <c r="R64" s="82"/>
      <c r="S64" s="82"/>
      <c r="T64" s="82"/>
      <c r="U64" s="82"/>
      <c r="V64" s="82"/>
      <c r="W64" s="82"/>
      <c r="X64" s="82"/>
      <c r="Y64" s="82"/>
      <c r="Z64" s="82"/>
      <c r="AA64" s="191">
        <f>+Z63*E63</f>
        <v>0</v>
      </c>
    </row>
    <row r="65" spans="1:27" s="81" customFormat="1" x14ac:dyDescent="0.25">
      <c r="A65" s="338" t="s">
        <v>145</v>
      </c>
      <c r="B65" s="339"/>
      <c r="C65" s="343" t="str">
        <f>+O13</f>
        <v>Mediante la realización de actividades educativas y culturales en el campo del patrimonio cultural a través de los cuales se divulgue el patrimonio cultural tangible e intangible del Distrito Capital y se vincule a la ciudadanía.</v>
      </c>
      <c r="D65" s="344"/>
      <c r="E65" s="344"/>
      <c r="F65" s="344"/>
      <c r="G65" s="344"/>
      <c r="H65" s="344"/>
      <c r="I65" s="344"/>
      <c r="J65" s="344"/>
      <c r="K65" s="344"/>
      <c r="L65" s="344"/>
      <c r="M65" s="344"/>
      <c r="N65" s="344"/>
      <c r="O65" s="344"/>
      <c r="P65" s="344"/>
      <c r="Q65" s="344"/>
      <c r="R65" s="344"/>
      <c r="S65" s="344"/>
      <c r="T65" s="344"/>
      <c r="U65" s="344"/>
      <c r="V65" s="344"/>
      <c r="W65" s="344"/>
      <c r="X65" s="344"/>
      <c r="Y65" s="344"/>
      <c r="Z65" s="344"/>
      <c r="AA65" s="345"/>
    </row>
    <row r="66" spans="1:27" s="81" customFormat="1" ht="15.75" customHeight="1" x14ac:dyDescent="0.25">
      <c r="A66" s="330" t="s">
        <v>16</v>
      </c>
      <c r="B66" s="331"/>
      <c r="C66" s="332"/>
      <c r="D66" s="325" t="s">
        <v>202</v>
      </c>
      <c r="E66" s="325" t="s">
        <v>24</v>
      </c>
      <c r="F66" s="325" t="s">
        <v>191</v>
      </c>
      <c r="G66" s="325" t="s">
        <v>203</v>
      </c>
      <c r="H66" s="323" t="s">
        <v>17</v>
      </c>
      <c r="I66" s="325" t="s">
        <v>23</v>
      </c>
      <c r="J66" s="328" t="s">
        <v>18</v>
      </c>
      <c r="K66" s="329"/>
      <c r="L66" s="322" t="s">
        <v>196</v>
      </c>
      <c r="M66" s="322"/>
      <c r="N66" s="322"/>
      <c r="O66" s="322"/>
      <c r="P66" s="322"/>
      <c r="Q66" s="322"/>
      <c r="R66" s="322"/>
      <c r="S66" s="322"/>
      <c r="T66" s="322"/>
      <c r="U66" s="322"/>
      <c r="V66" s="322"/>
      <c r="W66" s="322"/>
      <c r="X66" s="323" t="s">
        <v>8</v>
      </c>
      <c r="Y66" s="323"/>
      <c r="Z66" s="323"/>
      <c r="AA66" s="321" t="s">
        <v>215</v>
      </c>
    </row>
    <row r="67" spans="1:27" s="81" customFormat="1" x14ac:dyDescent="0.25">
      <c r="A67" s="333"/>
      <c r="B67" s="334"/>
      <c r="C67" s="335"/>
      <c r="D67" s="326"/>
      <c r="E67" s="326"/>
      <c r="F67" s="326"/>
      <c r="G67" s="326"/>
      <c r="H67" s="323"/>
      <c r="I67" s="326"/>
      <c r="J67" s="322" t="s">
        <v>19</v>
      </c>
      <c r="K67" s="323" t="s">
        <v>20</v>
      </c>
      <c r="L67" s="323" t="s">
        <v>4</v>
      </c>
      <c r="M67" s="323"/>
      <c r="N67" s="323"/>
      <c r="O67" s="323" t="s">
        <v>5</v>
      </c>
      <c r="P67" s="323"/>
      <c r="Q67" s="323"/>
      <c r="R67" s="323" t="s">
        <v>6</v>
      </c>
      <c r="S67" s="323"/>
      <c r="T67" s="323"/>
      <c r="U67" s="323" t="s">
        <v>7</v>
      </c>
      <c r="V67" s="323"/>
      <c r="W67" s="323"/>
      <c r="X67" s="323"/>
      <c r="Y67" s="323"/>
      <c r="Z67" s="323"/>
      <c r="AA67" s="321"/>
    </row>
    <row r="68" spans="1:27" s="81" customFormat="1" ht="30" x14ac:dyDescent="0.25">
      <c r="A68" s="333"/>
      <c r="B68" s="334"/>
      <c r="C68" s="335"/>
      <c r="D68" s="327"/>
      <c r="E68" s="327"/>
      <c r="F68" s="327"/>
      <c r="G68" s="327"/>
      <c r="H68" s="323"/>
      <c r="I68" s="327"/>
      <c r="J68" s="322"/>
      <c r="K68" s="323"/>
      <c r="L68" s="99" t="s">
        <v>193</v>
      </c>
      <c r="M68" s="99" t="s">
        <v>194</v>
      </c>
      <c r="N68" s="99" t="s">
        <v>21</v>
      </c>
      <c r="O68" s="99" t="s">
        <v>193</v>
      </c>
      <c r="P68" s="99" t="s">
        <v>194</v>
      </c>
      <c r="Q68" s="99" t="s">
        <v>21</v>
      </c>
      <c r="R68" s="99" t="s">
        <v>193</v>
      </c>
      <c r="S68" s="99" t="s">
        <v>194</v>
      </c>
      <c r="T68" s="99" t="s">
        <v>21</v>
      </c>
      <c r="U68" s="99" t="s">
        <v>193</v>
      </c>
      <c r="V68" s="99" t="s">
        <v>194</v>
      </c>
      <c r="W68" s="99" t="s">
        <v>21</v>
      </c>
      <c r="X68" s="99" t="s">
        <v>193</v>
      </c>
      <c r="Y68" s="100" t="s">
        <v>194</v>
      </c>
      <c r="Z68" s="100" t="s">
        <v>192</v>
      </c>
      <c r="AA68" s="84" t="s">
        <v>11</v>
      </c>
    </row>
    <row r="69" spans="1:27" s="86" customFormat="1" ht="102" x14ac:dyDescent="0.25">
      <c r="A69" s="389" t="s">
        <v>231</v>
      </c>
      <c r="B69" s="390"/>
      <c r="C69" s="391"/>
      <c r="D69" s="88" t="s">
        <v>514</v>
      </c>
      <c r="E69" s="121">
        <v>0.04</v>
      </c>
      <c r="F69" s="110" t="s">
        <v>233</v>
      </c>
      <c r="G69" s="109" t="s">
        <v>38</v>
      </c>
      <c r="H69" s="109" t="s">
        <v>263</v>
      </c>
      <c r="I69" s="109" t="s">
        <v>219</v>
      </c>
      <c r="J69" s="89">
        <v>42736</v>
      </c>
      <c r="K69" s="89">
        <v>43099</v>
      </c>
      <c r="L69" s="90">
        <v>1</v>
      </c>
      <c r="M69" s="109">
        <v>1</v>
      </c>
      <c r="N69" s="202" t="s">
        <v>398</v>
      </c>
      <c r="O69" s="90">
        <v>2</v>
      </c>
      <c r="P69" s="109">
        <v>2</v>
      </c>
      <c r="Q69" s="202" t="s">
        <v>461</v>
      </c>
      <c r="R69" s="90">
        <v>3</v>
      </c>
      <c r="S69" s="109">
        <v>3</v>
      </c>
      <c r="T69" s="221" t="s">
        <v>515</v>
      </c>
      <c r="U69" s="90">
        <v>2</v>
      </c>
      <c r="V69" s="109"/>
      <c r="W69" s="109"/>
      <c r="X69" s="83">
        <f t="shared" ref="X69" si="18">+SUM(L69,O69,R69,U69)</f>
        <v>8</v>
      </c>
      <c r="Y69" s="83">
        <f t="shared" ref="Y69" si="19">+SUM(M69,P69,S69,V69)</f>
        <v>6</v>
      </c>
      <c r="Z69" s="85">
        <f>IFERROR(Y69/X69,"")</f>
        <v>0.75</v>
      </c>
      <c r="AA69" s="91" t="s">
        <v>443</v>
      </c>
    </row>
    <row r="70" spans="1:27" s="86" customFormat="1" ht="140.25" x14ac:dyDescent="0.25">
      <c r="A70" s="389" t="s">
        <v>232</v>
      </c>
      <c r="B70" s="390"/>
      <c r="C70" s="391"/>
      <c r="D70" s="88" t="s">
        <v>516</v>
      </c>
      <c r="E70" s="121">
        <v>0.02</v>
      </c>
      <c r="F70" s="110" t="s">
        <v>234</v>
      </c>
      <c r="G70" s="109" t="s">
        <v>38</v>
      </c>
      <c r="H70" s="109" t="s">
        <v>235</v>
      </c>
      <c r="I70" s="109" t="s">
        <v>230</v>
      </c>
      <c r="J70" s="89">
        <v>42736</v>
      </c>
      <c r="K70" s="89">
        <v>43099</v>
      </c>
      <c r="L70" s="90">
        <v>15</v>
      </c>
      <c r="M70" s="109">
        <v>11</v>
      </c>
      <c r="N70" s="202" t="s">
        <v>399</v>
      </c>
      <c r="O70" s="90">
        <v>120</v>
      </c>
      <c r="P70" s="109">
        <v>100</v>
      </c>
      <c r="Q70" s="202" t="s">
        <v>462</v>
      </c>
      <c r="R70" s="90">
        <v>250</v>
      </c>
      <c r="S70" s="109">
        <f>424-111</f>
        <v>313</v>
      </c>
      <c r="T70" s="221" t="s">
        <v>517</v>
      </c>
      <c r="U70" s="90">
        <v>100</v>
      </c>
      <c r="V70" s="109"/>
      <c r="W70" s="109"/>
      <c r="X70" s="171">
        <f t="shared" ref="X70:X71" si="20">+SUM(L70,O70,R70,U70)</f>
        <v>485</v>
      </c>
      <c r="Y70" s="171">
        <f t="shared" ref="Y70:Y71" si="21">+SUM(M70,P70,S70,V70)</f>
        <v>424</v>
      </c>
      <c r="Z70" s="85">
        <f>IFERROR(Y70/X70,"")</f>
        <v>0.87422680412371134</v>
      </c>
      <c r="AA70" s="91" t="s">
        <v>403</v>
      </c>
    </row>
    <row r="71" spans="1:27" s="86" customFormat="1" ht="165.75" x14ac:dyDescent="0.25">
      <c r="A71" s="324" t="s">
        <v>518</v>
      </c>
      <c r="B71" s="324"/>
      <c r="C71" s="324"/>
      <c r="D71" s="88" t="s">
        <v>519</v>
      </c>
      <c r="E71" s="121">
        <v>0.02</v>
      </c>
      <c r="F71" s="154" t="s">
        <v>520</v>
      </c>
      <c r="G71" s="109" t="s">
        <v>38</v>
      </c>
      <c r="H71" s="109" t="s">
        <v>235</v>
      </c>
      <c r="I71" s="109" t="s">
        <v>230</v>
      </c>
      <c r="J71" s="89">
        <v>42736</v>
      </c>
      <c r="K71" s="89">
        <v>43099</v>
      </c>
      <c r="L71" s="90">
        <v>2</v>
      </c>
      <c r="M71" s="109">
        <v>2</v>
      </c>
      <c r="N71" s="202" t="s">
        <v>400</v>
      </c>
      <c r="O71" s="90">
        <v>12</v>
      </c>
      <c r="P71" s="109">
        <f>15-M71</f>
        <v>13</v>
      </c>
      <c r="Q71" s="202" t="s">
        <v>463</v>
      </c>
      <c r="R71" s="90">
        <v>22</v>
      </c>
      <c r="S71" s="109">
        <f>38-15</f>
        <v>23</v>
      </c>
      <c r="T71" s="221" t="s">
        <v>521</v>
      </c>
      <c r="U71" s="90">
        <v>7</v>
      </c>
      <c r="V71" s="109"/>
      <c r="W71" s="109"/>
      <c r="X71" s="83">
        <f t="shared" si="20"/>
        <v>43</v>
      </c>
      <c r="Y71" s="83">
        <f t="shared" si="21"/>
        <v>38</v>
      </c>
      <c r="Z71" s="85">
        <f>IFERROR(Y71/X71,"")</f>
        <v>0.88372093023255816</v>
      </c>
      <c r="AA71" s="155" t="s">
        <v>403</v>
      </c>
    </row>
    <row r="72" spans="1:27" s="81" customFormat="1" x14ac:dyDescent="0.25">
      <c r="A72" s="79"/>
      <c r="B72" s="79"/>
      <c r="C72" s="79"/>
      <c r="D72" s="79"/>
      <c r="E72" s="79"/>
      <c r="F72" s="79"/>
      <c r="G72" s="79"/>
      <c r="H72" s="79"/>
      <c r="I72" s="79"/>
      <c r="J72" s="79"/>
      <c r="K72" s="80"/>
      <c r="P72" s="82"/>
      <c r="Q72" s="82"/>
      <c r="R72" s="82"/>
      <c r="S72" s="82"/>
      <c r="T72" s="82"/>
      <c r="U72" s="82"/>
      <c r="V72" s="82"/>
      <c r="W72" s="82"/>
      <c r="X72" s="82"/>
      <c r="Y72" s="82"/>
      <c r="Z72" s="82"/>
      <c r="AA72" s="180">
        <f>+SUMPRODUCT(Z69:Z71,E69:E71)</f>
        <v>6.5158954687125389E-2</v>
      </c>
    </row>
    <row r="73" spans="1:27" s="81" customFormat="1" x14ac:dyDescent="0.25">
      <c r="A73" s="338" t="s">
        <v>145</v>
      </c>
      <c r="B73" s="339"/>
      <c r="C73" s="343" t="str">
        <f>+O14</f>
        <v>Mediante la consolidación de actividades que promuevan la activación, reconocimiento, valoración y apropiación del patrimonio cultural de la ciudad, para integrarlo a la dinámica urbana de Bogotá.</v>
      </c>
      <c r="D73" s="344"/>
      <c r="E73" s="344"/>
      <c r="F73" s="344"/>
      <c r="G73" s="344"/>
      <c r="H73" s="344"/>
      <c r="I73" s="344"/>
      <c r="J73" s="344"/>
      <c r="K73" s="344"/>
      <c r="L73" s="344"/>
      <c r="M73" s="344"/>
      <c r="N73" s="344"/>
      <c r="O73" s="344"/>
      <c r="P73" s="344"/>
      <c r="Q73" s="344"/>
      <c r="R73" s="344"/>
      <c r="S73" s="344"/>
      <c r="T73" s="344"/>
      <c r="U73" s="344"/>
      <c r="V73" s="344"/>
      <c r="W73" s="344"/>
      <c r="X73" s="344"/>
      <c r="Y73" s="344"/>
      <c r="Z73" s="344"/>
      <c r="AA73" s="345"/>
    </row>
    <row r="74" spans="1:27" s="81" customFormat="1" ht="15.75" customHeight="1" x14ac:dyDescent="0.25">
      <c r="A74" s="330" t="s">
        <v>16</v>
      </c>
      <c r="B74" s="331"/>
      <c r="C74" s="332"/>
      <c r="D74" s="325" t="s">
        <v>202</v>
      </c>
      <c r="E74" s="325" t="s">
        <v>24</v>
      </c>
      <c r="F74" s="325" t="s">
        <v>191</v>
      </c>
      <c r="G74" s="325" t="s">
        <v>203</v>
      </c>
      <c r="H74" s="323" t="s">
        <v>17</v>
      </c>
      <c r="I74" s="325" t="s">
        <v>23</v>
      </c>
      <c r="J74" s="328" t="s">
        <v>18</v>
      </c>
      <c r="K74" s="329"/>
      <c r="L74" s="322" t="s">
        <v>196</v>
      </c>
      <c r="M74" s="322"/>
      <c r="N74" s="322"/>
      <c r="O74" s="322"/>
      <c r="P74" s="322"/>
      <c r="Q74" s="322"/>
      <c r="R74" s="322"/>
      <c r="S74" s="322"/>
      <c r="T74" s="322"/>
      <c r="U74" s="322"/>
      <c r="V74" s="322"/>
      <c r="W74" s="322"/>
      <c r="X74" s="323" t="s">
        <v>8</v>
      </c>
      <c r="Y74" s="323"/>
      <c r="Z74" s="323"/>
      <c r="AA74" s="321" t="s">
        <v>215</v>
      </c>
    </row>
    <row r="75" spans="1:27" s="81" customFormat="1" x14ac:dyDescent="0.25">
      <c r="A75" s="333"/>
      <c r="B75" s="334"/>
      <c r="C75" s="335"/>
      <c r="D75" s="326"/>
      <c r="E75" s="326"/>
      <c r="F75" s="326"/>
      <c r="G75" s="326"/>
      <c r="H75" s="323"/>
      <c r="I75" s="326"/>
      <c r="J75" s="322" t="s">
        <v>19</v>
      </c>
      <c r="K75" s="323" t="s">
        <v>20</v>
      </c>
      <c r="L75" s="323" t="s">
        <v>4</v>
      </c>
      <c r="M75" s="323"/>
      <c r="N75" s="323"/>
      <c r="O75" s="323" t="s">
        <v>5</v>
      </c>
      <c r="P75" s="323"/>
      <c r="Q75" s="323"/>
      <c r="R75" s="323" t="s">
        <v>6</v>
      </c>
      <c r="S75" s="323"/>
      <c r="T75" s="323"/>
      <c r="U75" s="323" t="s">
        <v>7</v>
      </c>
      <c r="V75" s="323"/>
      <c r="W75" s="323"/>
      <c r="X75" s="323"/>
      <c r="Y75" s="323"/>
      <c r="Z75" s="323"/>
      <c r="AA75" s="321"/>
    </row>
    <row r="76" spans="1:27" s="81" customFormat="1" ht="30" x14ac:dyDescent="0.25">
      <c r="A76" s="333"/>
      <c r="B76" s="334"/>
      <c r="C76" s="335"/>
      <c r="D76" s="327"/>
      <c r="E76" s="327"/>
      <c r="F76" s="327"/>
      <c r="G76" s="327"/>
      <c r="H76" s="323"/>
      <c r="I76" s="327"/>
      <c r="J76" s="322"/>
      <c r="K76" s="323"/>
      <c r="L76" s="99" t="s">
        <v>193</v>
      </c>
      <c r="M76" s="99" t="s">
        <v>194</v>
      </c>
      <c r="N76" s="99" t="s">
        <v>21</v>
      </c>
      <c r="O76" s="99" t="s">
        <v>193</v>
      </c>
      <c r="P76" s="99" t="s">
        <v>194</v>
      </c>
      <c r="Q76" s="99" t="s">
        <v>21</v>
      </c>
      <c r="R76" s="99" t="s">
        <v>193</v>
      </c>
      <c r="S76" s="99" t="s">
        <v>194</v>
      </c>
      <c r="T76" s="99" t="s">
        <v>21</v>
      </c>
      <c r="U76" s="99" t="s">
        <v>193</v>
      </c>
      <c r="V76" s="99" t="s">
        <v>194</v>
      </c>
      <c r="W76" s="99" t="s">
        <v>21</v>
      </c>
      <c r="X76" s="99" t="s">
        <v>193</v>
      </c>
      <c r="Y76" s="100" t="s">
        <v>194</v>
      </c>
      <c r="Z76" s="100" t="s">
        <v>192</v>
      </c>
      <c r="AA76" s="84" t="s">
        <v>11</v>
      </c>
    </row>
    <row r="77" spans="1:27" s="81" customFormat="1" ht="359.25" x14ac:dyDescent="0.25">
      <c r="A77" s="389" t="s">
        <v>248</v>
      </c>
      <c r="B77" s="390"/>
      <c r="C77" s="391"/>
      <c r="D77" s="88" t="s">
        <v>522</v>
      </c>
      <c r="E77" s="112">
        <v>0.1</v>
      </c>
      <c r="F77" s="109" t="s">
        <v>249</v>
      </c>
      <c r="G77" s="109" t="s">
        <v>38</v>
      </c>
      <c r="H77" s="109" t="s">
        <v>250</v>
      </c>
      <c r="I77" s="109" t="s">
        <v>251</v>
      </c>
      <c r="J77" s="89">
        <v>42736</v>
      </c>
      <c r="K77" s="89">
        <v>43099</v>
      </c>
      <c r="L77" s="90">
        <v>0</v>
      </c>
      <c r="M77" s="109">
        <v>0</v>
      </c>
      <c r="N77" s="202" t="s">
        <v>404</v>
      </c>
      <c r="O77" s="90">
        <v>25</v>
      </c>
      <c r="P77" s="109">
        <v>25</v>
      </c>
      <c r="Q77" s="202" t="s">
        <v>465</v>
      </c>
      <c r="R77" s="90">
        <v>13</v>
      </c>
      <c r="S77" s="109">
        <v>13</v>
      </c>
      <c r="T77" s="221" t="s">
        <v>523</v>
      </c>
      <c r="U77" s="90">
        <v>0</v>
      </c>
      <c r="V77" s="109"/>
      <c r="W77" s="109"/>
      <c r="X77" s="83">
        <f t="shared" ref="X77:X78" si="22">+SUM(L77,O77,R77,U77)</f>
        <v>38</v>
      </c>
      <c r="Y77" s="83">
        <f t="shared" ref="Y77:Y78" si="23">+SUM(M77,P77,S77,V77)</f>
        <v>38</v>
      </c>
      <c r="Z77" s="85">
        <f>IFERROR(Y77/X77,"")</f>
        <v>1</v>
      </c>
      <c r="AA77" s="91" t="s">
        <v>464</v>
      </c>
    </row>
    <row r="78" spans="1:27" s="81" customFormat="1" ht="244.5" x14ac:dyDescent="0.25">
      <c r="A78" s="324" t="s">
        <v>252</v>
      </c>
      <c r="B78" s="324"/>
      <c r="C78" s="324"/>
      <c r="D78" s="88" t="s">
        <v>524</v>
      </c>
      <c r="E78" s="112">
        <v>0.05</v>
      </c>
      <c r="F78" s="87" t="s">
        <v>401</v>
      </c>
      <c r="G78" s="87" t="s">
        <v>38</v>
      </c>
      <c r="H78" s="111" t="s">
        <v>250</v>
      </c>
      <c r="I78" s="87" t="s">
        <v>253</v>
      </c>
      <c r="J78" s="89">
        <v>42736</v>
      </c>
      <c r="K78" s="89">
        <v>43099</v>
      </c>
      <c r="L78" s="90">
        <v>0</v>
      </c>
      <c r="M78" s="87">
        <v>0</v>
      </c>
      <c r="N78" s="202" t="s">
        <v>405</v>
      </c>
      <c r="O78" s="90">
        <v>0</v>
      </c>
      <c r="P78" s="87">
        <v>0</v>
      </c>
      <c r="Q78" s="202" t="s">
        <v>466</v>
      </c>
      <c r="R78" s="90">
        <v>0</v>
      </c>
      <c r="S78" s="87">
        <v>0</v>
      </c>
      <c r="T78" s="202" t="s">
        <v>525</v>
      </c>
      <c r="U78" s="90">
        <v>1</v>
      </c>
      <c r="V78" s="87"/>
      <c r="W78" s="87"/>
      <c r="X78" s="83">
        <f t="shared" si="22"/>
        <v>1</v>
      </c>
      <c r="Y78" s="83">
        <f t="shared" si="23"/>
        <v>0</v>
      </c>
      <c r="Z78" s="85">
        <f>IFERROR(Y78/X78,"")</f>
        <v>0</v>
      </c>
      <c r="AA78" s="91" t="s">
        <v>406</v>
      </c>
    </row>
    <row r="79" spans="1:27" s="81" customFormat="1" x14ac:dyDescent="0.25">
      <c r="A79" s="79"/>
      <c r="B79" s="79"/>
      <c r="C79" s="79"/>
      <c r="D79" s="79"/>
      <c r="E79" s="79"/>
      <c r="F79" s="79"/>
      <c r="G79" s="79"/>
      <c r="H79" s="79"/>
      <c r="I79" s="79"/>
      <c r="J79" s="79"/>
      <c r="K79" s="80"/>
      <c r="P79" s="82"/>
      <c r="Q79" s="82"/>
      <c r="R79" s="82"/>
      <c r="S79" s="82"/>
      <c r="T79" s="82"/>
      <c r="U79" s="82"/>
      <c r="V79" s="82"/>
      <c r="W79" s="82"/>
      <c r="X79" s="82"/>
      <c r="Y79" s="82"/>
      <c r="Z79" s="82"/>
      <c r="AA79" s="180">
        <f>+SUMPRODUCT(Z77:Z78,E77:E78)</f>
        <v>0.1</v>
      </c>
    </row>
    <row r="80" spans="1:27" s="81" customFormat="1" x14ac:dyDescent="0.25">
      <c r="A80" s="338" t="s">
        <v>145</v>
      </c>
      <c r="B80" s="339"/>
      <c r="C80" s="343" t="str">
        <f>+O15</f>
        <v>Mediante la implementación de acciones para comunicar contenidos sobre el patrimonio cultural en los medios de comunicación convencionales y alternativos, nacionales, distritales y locales.</v>
      </c>
      <c r="D80" s="344"/>
      <c r="E80" s="344"/>
      <c r="F80" s="344"/>
      <c r="G80" s="344"/>
      <c r="H80" s="344"/>
      <c r="I80" s="344"/>
      <c r="J80" s="344"/>
      <c r="K80" s="344"/>
      <c r="L80" s="344"/>
      <c r="M80" s="344"/>
      <c r="N80" s="344"/>
      <c r="O80" s="344"/>
      <c r="P80" s="344"/>
      <c r="Q80" s="344"/>
      <c r="R80" s="344"/>
      <c r="S80" s="344"/>
      <c r="T80" s="344"/>
      <c r="U80" s="344"/>
      <c r="V80" s="344"/>
      <c r="W80" s="344"/>
      <c r="X80" s="344"/>
      <c r="Y80" s="344"/>
      <c r="Z80" s="344"/>
      <c r="AA80" s="345"/>
    </row>
    <row r="81" spans="1:27" s="81" customFormat="1" ht="15.75" customHeight="1" x14ac:dyDescent="0.25">
      <c r="A81" s="330" t="s">
        <v>16</v>
      </c>
      <c r="B81" s="331"/>
      <c r="C81" s="332"/>
      <c r="D81" s="325" t="s">
        <v>202</v>
      </c>
      <c r="E81" s="325" t="s">
        <v>24</v>
      </c>
      <c r="F81" s="325" t="s">
        <v>191</v>
      </c>
      <c r="G81" s="325" t="s">
        <v>203</v>
      </c>
      <c r="H81" s="323" t="s">
        <v>17</v>
      </c>
      <c r="I81" s="325" t="s">
        <v>23</v>
      </c>
      <c r="J81" s="328" t="s">
        <v>18</v>
      </c>
      <c r="K81" s="329"/>
      <c r="L81" s="322" t="s">
        <v>196</v>
      </c>
      <c r="M81" s="322"/>
      <c r="N81" s="322"/>
      <c r="O81" s="322"/>
      <c r="P81" s="322"/>
      <c r="Q81" s="322"/>
      <c r="R81" s="322"/>
      <c r="S81" s="322"/>
      <c r="T81" s="322"/>
      <c r="U81" s="322"/>
      <c r="V81" s="322"/>
      <c r="W81" s="322"/>
      <c r="X81" s="323" t="s">
        <v>8</v>
      </c>
      <c r="Y81" s="323"/>
      <c r="Z81" s="323"/>
      <c r="AA81" s="321" t="s">
        <v>215</v>
      </c>
    </row>
    <row r="82" spans="1:27" s="81" customFormat="1" x14ac:dyDescent="0.25">
      <c r="A82" s="333"/>
      <c r="B82" s="334"/>
      <c r="C82" s="335"/>
      <c r="D82" s="326"/>
      <c r="E82" s="326"/>
      <c r="F82" s="326"/>
      <c r="G82" s="326"/>
      <c r="H82" s="323"/>
      <c r="I82" s="326"/>
      <c r="J82" s="322" t="s">
        <v>19</v>
      </c>
      <c r="K82" s="323" t="s">
        <v>20</v>
      </c>
      <c r="L82" s="323" t="s">
        <v>4</v>
      </c>
      <c r="M82" s="323"/>
      <c r="N82" s="323"/>
      <c r="O82" s="323" t="s">
        <v>5</v>
      </c>
      <c r="P82" s="323"/>
      <c r="Q82" s="323"/>
      <c r="R82" s="323" t="s">
        <v>6</v>
      </c>
      <c r="S82" s="323"/>
      <c r="T82" s="323"/>
      <c r="U82" s="323" t="s">
        <v>7</v>
      </c>
      <c r="V82" s="323"/>
      <c r="W82" s="323"/>
      <c r="X82" s="323"/>
      <c r="Y82" s="323"/>
      <c r="Z82" s="323"/>
      <c r="AA82" s="321"/>
    </row>
    <row r="83" spans="1:27" s="81" customFormat="1" ht="30" x14ac:dyDescent="0.25">
      <c r="A83" s="333"/>
      <c r="B83" s="334"/>
      <c r="C83" s="335"/>
      <c r="D83" s="327"/>
      <c r="E83" s="327"/>
      <c r="F83" s="327"/>
      <c r="G83" s="327"/>
      <c r="H83" s="323"/>
      <c r="I83" s="327"/>
      <c r="J83" s="322"/>
      <c r="K83" s="323"/>
      <c r="L83" s="99" t="s">
        <v>193</v>
      </c>
      <c r="M83" s="99" t="s">
        <v>194</v>
      </c>
      <c r="N83" s="99" t="s">
        <v>21</v>
      </c>
      <c r="O83" s="99" t="s">
        <v>193</v>
      </c>
      <c r="P83" s="99" t="s">
        <v>194</v>
      </c>
      <c r="Q83" s="99" t="s">
        <v>21</v>
      </c>
      <c r="R83" s="99" t="s">
        <v>193</v>
      </c>
      <c r="S83" s="99" t="s">
        <v>194</v>
      </c>
      <c r="T83" s="99" t="s">
        <v>21</v>
      </c>
      <c r="U83" s="99" t="s">
        <v>193</v>
      </c>
      <c r="V83" s="99" t="s">
        <v>194</v>
      </c>
      <c r="W83" s="99" t="s">
        <v>21</v>
      </c>
      <c r="X83" s="99" t="s">
        <v>193</v>
      </c>
      <c r="Y83" s="100" t="s">
        <v>194</v>
      </c>
      <c r="Z83" s="100" t="s">
        <v>192</v>
      </c>
      <c r="AA83" s="84" t="s">
        <v>11</v>
      </c>
    </row>
    <row r="84" spans="1:27" s="117" customFormat="1" ht="185.25" x14ac:dyDescent="0.25">
      <c r="A84" s="324" t="s">
        <v>237</v>
      </c>
      <c r="B84" s="324"/>
      <c r="C84" s="324"/>
      <c r="D84" s="88" t="s">
        <v>526</v>
      </c>
      <c r="E84" s="121">
        <v>0.05</v>
      </c>
      <c r="F84" s="118" t="s">
        <v>238</v>
      </c>
      <c r="G84" s="118" t="s">
        <v>47</v>
      </c>
      <c r="H84" s="118" t="s">
        <v>241</v>
      </c>
      <c r="I84" s="118" t="s">
        <v>239</v>
      </c>
      <c r="J84" s="89">
        <v>42736</v>
      </c>
      <c r="K84" s="89">
        <v>43099</v>
      </c>
      <c r="L84" s="90">
        <v>10</v>
      </c>
      <c r="M84" s="187">
        <v>10</v>
      </c>
      <c r="N84" s="202" t="s">
        <v>444</v>
      </c>
      <c r="O84" s="90">
        <v>40</v>
      </c>
      <c r="P84" s="118">
        <f>48-M84</f>
        <v>38</v>
      </c>
      <c r="Q84" s="202" t="s">
        <v>467</v>
      </c>
      <c r="R84" s="90">
        <v>40</v>
      </c>
      <c r="S84" s="118">
        <f>91-48</f>
        <v>43</v>
      </c>
      <c r="T84" s="221" t="s">
        <v>527</v>
      </c>
      <c r="U84" s="90">
        <v>19</v>
      </c>
      <c r="V84" s="118"/>
      <c r="W84" s="118"/>
      <c r="X84" s="83">
        <f t="shared" ref="X84:X87" si="24">+SUM(L84,O84,R84,U84)</f>
        <v>109</v>
      </c>
      <c r="Y84" s="83">
        <f t="shared" ref="Y84:Y87" si="25">+SUM(M84,P84,S84,V84)</f>
        <v>91</v>
      </c>
      <c r="Z84" s="116">
        <f>IFERROR(Y84/X84,"")</f>
        <v>0.83486238532110091</v>
      </c>
      <c r="AA84" s="203" t="s">
        <v>407</v>
      </c>
    </row>
    <row r="85" spans="1:27" s="117" customFormat="1" ht="409.5" x14ac:dyDescent="0.25">
      <c r="A85" s="336" t="s">
        <v>245</v>
      </c>
      <c r="B85" s="336"/>
      <c r="C85" s="336"/>
      <c r="D85" s="88" t="s">
        <v>528</v>
      </c>
      <c r="E85" s="121">
        <v>0.05</v>
      </c>
      <c r="F85" s="118" t="s">
        <v>243</v>
      </c>
      <c r="G85" s="118" t="s">
        <v>38</v>
      </c>
      <c r="H85" s="118" t="s">
        <v>240</v>
      </c>
      <c r="I85" s="118" t="s">
        <v>242</v>
      </c>
      <c r="J85" s="89">
        <v>42736</v>
      </c>
      <c r="K85" s="89">
        <v>43099</v>
      </c>
      <c r="L85" s="90">
        <v>1</v>
      </c>
      <c r="M85" s="187">
        <v>1</v>
      </c>
      <c r="N85" s="202" t="s">
        <v>408</v>
      </c>
      <c r="O85" s="90">
        <v>0</v>
      </c>
      <c r="P85" s="118">
        <v>0</v>
      </c>
      <c r="Q85" s="202" t="s">
        <v>468</v>
      </c>
      <c r="R85" s="90">
        <v>6</v>
      </c>
      <c r="S85" s="118">
        <v>6</v>
      </c>
      <c r="T85" s="221" t="s">
        <v>529</v>
      </c>
      <c r="U85" s="90">
        <v>7</v>
      </c>
      <c r="V85" s="115"/>
      <c r="W85" s="115"/>
      <c r="X85" s="83">
        <f t="shared" si="24"/>
        <v>14</v>
      </c>
      <c r="Y85" s="83">
        <f t="shared" si="25"/>
        <v>7</v>
      </c>
      <c r="Z85" s="116">
        <f>IFERROR(Y85/X85,"")</f>
        <v>0.5</v>
      </c>
      <c r="AA85" s="203" t="s">
        <v>409</v>
      </c>
    </row>
    <row r="86" spans="1:27" s="117" customFormat="1" ht="96.75" customHeight="1" x14ac:dyDescent="0.25">
      <c r="A86" s="336" t="s">
        <v>246</v>
      </c>
      <c r="B86" s="336"/>
      <c r="C86" s="336"/>
      <c r="D86" s="88" t="s">
        <v>244</v>
      </c>
      <c r="E86" s="121">
        <v>0.03</v>
      </c>
      <c r="F86" s="118" t="s">
        <v>247</v>
      </c>
      <c r="G86" s="118" t="s">
        <v>38</v>
      </c>
      <c r="H86" s="118" t="s">
        <v>240</v>
      </c>
      <c r="I86" s="118" t="s">
        <v>242</v>
      </c>
      <c r="J86" s="89">
        <v>42736</v>
      </c>
      <c r="K86" s="89">
        <v>43099</v>
      </c>
      <c r="L86" s="90">
        <v>1</v>
      </c>
      <c r="M86" s="187">
        <v>1</v>
      </c>
      <c r="N86" s="221" t="s">
        <v>440</v>
      </c>
      <c r="O86" s="90">
        <v>2</v>
      </c>
      <c r="P86" s="118">
        <v>2</v>
      </c>
      <c r="Q86" s="221" t="s">
        <v>469</v>
      </c>
      <c r="R86" s="90">
        <v>2</v>
      </c>
      <c r="S86" s="118">
        <v>2</v>
      </c>
      <c r="T86" s="221" t="s">
        <v>530</v>
      </c>
      <c r="U86" s="90">
        <v>3</v>
      </c>
      <c r="V86" s="115"/>
      <c r="W86" s="115"/>
      <c r="X86" s="83">
        <f t="shared" ref="X86" si="26">+SUM(L86,O86,R86,U86)</f>
        <v>8</v>
      </c>
      <c r="Y86" s="83">
        <f t="shared" ref="Y86" si="27">+SUM(M86,P86,S86,V86)</f>
        <v>5</v>
      </c>
      <c r="Z86" s="116">
        <f>IFERROR(Y86/X86,"")</f>
        <v>0.625</v>
      </c>
      <c r="AA86" s="203" t="s">
        <v>410</v>
      </c>
    </row>
    <row r="87" spans="1:27" s="117" customFormat="1" ht="259.5" customHeight="1" x14ac:dyDescent="0.25">
      <c r="A87" s="336" t="s">
        <v>531</v>
      </c>
      <c r="B87" s="336"/>
      <c r="C87" s="336"/>
      <c r="D87" s="88" t="s">
        <v>532</v>
      </c>
      <c r="E87" s="121">
        <v>0.02</v>
      </c>
      <c r="F87" s="118" t="s">
        <v>257</v>
      </c>
      <c r="G87" s="118" t="s">
        <v>38</v>
      </c>
      <c r="H87" s="118" t="s">
        <v>250</v>
      </c>
      <c r="I87" s="118" t="s">
        <v>258</v>
      </c>
      <c r="J87" s="89">
        <v>42736</v>
      </c>
      <c r="K87" s="89">
        <v>43099</v>
      </c>
      <c r="L87" s="90">
        <v>20</v>
      </c>
      <c r="M87" s="187">
        <v>22</v>
      </c>
      <c r="N87" s="222" t="s">
        <v>445</v>
      </c>
      <c r="O87" s="90">
        <v>80</v>
      </c>
      <c r="P87" s="118">
        <f>102-M87</f>
        <v>80</v>
      </c>
      <c r="Q87" s="222" t="s">
        <v>471</v>
      </c>
      <c r="R87" s="90">
        <v>80</v>
      </c>
      <c r="S87" s="118">
        <f>182-102</f>
        <v>80</v>
      </c>
      <c r="T87" s="217" t="s">
        <v>533</v>
      </c>
      <c r="U87" s="90">
        <v>70</v>
      </c>
      <c r="V87" s="115"/>
      <c r="W87" s="115"/>
      <c r="X87" s="83">
        <f t="shared" si="24"/>
        <v>250</v>
      </c>
      <c r="Y87" s="83">
        <f t="shared" si="25"/>
        <v>182</v>
      </c>
      <c r="Z87" s="116">
        <f>IFERROR(Y87/X87,"")</f>
        <v>0.72799999999999998</v>
      </c>
      <c r="AA87" s="211" t="s">
        <v>470</v>
      </c>
    </row>
    <row r="88" spans="1:27" s="81" customFormat="1" x14ac:dyDescent="0.25">
      <c r="A88" s="79"/>
      <c r="B88" s="79"/>
      <c r="C88" s="79"/>
      <c r="D88" s="79"/>
      <c r="E88" s="79"/>
      <c r="F88" s="79"/>
      <c r="G88" s="79"/>
      <c r="H88" s="79"/>
      <c r="I88" s="79"/>
      <c r="J88" s="79"/>
      <c r="K88" s="80"/>
      <c r="P88" s="82"/>
      <c r="Q88" s="82"/>
      <c r="R88" s="82"/>
      <c r="S88" s="82"/>
      <c r="T88" s="82"/>
      <c r="U88" s="82"/>
      <c r="V88" s="82"/>
      <c r="W88" s="82"/>
      <c r="X88" s="82"/>
      <c r="Y88" s="82"/>
      <c r="Z88" s="82"/>
      <c r="AA88" s="180">
        <f>+SUMPRODUCT(Z84:Z87,E84:E87)</f>
        <v>0.10005311926605506</v>
      </c>
    </row>
    <row r="89" spans="1:27" s="81" customFormat="1" x14ac:dyDescent="0.25">
      <c r="A89" s="338" t="s">
        <v>145</v>
      </c>
      <c r="B89" s="339"/>
      <c r="C89" s="343" t="str">
        <f>+O16</f>
        <v>Mediante el fortalecimiento de los sistemas de información en torno a la identificación de los Bienes y Sectores de Interés Cultural en la ciudad</v>
      </c>
      <c r="D89" s="344"/>
      <c r="E89" s="344"/>
      <c r="F89" s="344"/>
      <c r="G89" s="344"/>
      <c r="H89" s="344"/>
      <c r="I89" s="344"/>
      <c r="J89" s="344"/>
      <c r="K89" s="344"/>
      <c r="L89" s="344"/>
      <c r="M89" s="344"/>
      <c r="N89" s="344"/>
      <c r="O89" s="344"/>
      <c r="P89" s="344"/>
      <c r="Q89" s="344"/>
      <c r="R89" s="344"/>
      <c r="S89" s="344"/>
      <c r="T89" s="344"/>
      <c r="U89" s="344"/>
      <c r="V89" s="344"/>
      <c r="W89" s="344"/>
      <c r="X89" s="344"/>
      <c r="Y89" s="344"/>
      <c r="Z89" s="344"/>
      <c r="AA89" s="345"/>
    </row>
    <row r="90" spans="1:27" s="81" customFormat="1" ht="15.75" customHeight="1" x14ac:dyDescent="0.25">
      <c r="A90" s="330" t="s">
        <v>16</v>
      </c>
      <c r="B90" s="331"/>
      <c r="C90" s="332"/>
      <c r="D90" s="325" t="s">
        <v>202</v>
      </c>
      <c r="E90" s="325" t="s">
        <v>24</v>
      </c>
      <c r="F90" s="325" t="s">
        <v>191</v>
      </c>
      <c r="G90" s="325" t="s">
        <v>203</v>
      </c>
      <c r="H90" s="323" t="s">
        <v>17</v>
      </c>
      <c r="I90" s="325" t="s">
        <v>23</v>
      </c>
      <c r="J90" s="328" t="s">
        <v>18</v>
      </c>
      <c r="K90" s="329"/>
      <c r="L90" s="322" t="s">
        <v>196</v>
      </c>
      <c r="M90" s="322"/>
      <c r="N90" s="322"/>
      <c r="O90" s="322"/>
      <c r="P90" s="322"/>
      <c r="Q90" s="322"/>
      <c r="R90" s="322"/>
      <c r="S90" s="322"/>
      <c r="T90" s="322"/>
      <c r="U90" s="322"/>
      <c r="V90" s="322"/>
      <c r="W90" s="322"/>
      <c r="X90" s="323" t="s">
        <v>8</v>
      </c>
      <c r="Y90" s="323"/>
      <c r="Z90" s="323"/>
      <c r="AA90" s="321" t="s">
        <v>215</v>
      </c>
    </row>
    <row r="91" spans="1:27" s="81" customFormat="1" x14ac:dyDescent="0.25">
      <c r="A91" s="333"/>
      <c r="B91" s="334"/>
      <c r="C91" s="335"/>
      <c r="D91" s="326"/>
      <c r="E91" s="326"/>
      <c r="F91" s="326"/>
      <c r="G91" s="326"/>
      <c r="H91" s="323"/>
      <c r="I91" s="326"/>
      <c r="J91" s="322" t="s">
        <v>19</v>
      </c>
      <c r="K91" s="323" t="s">
        <v>20</v>
      </c>
      <c r="L91" s="323" t="s">
        <v>4</v>
      </c>
      <c r="M91" s="323"/>
      <c r="N91" s="323"/>
      <c r="O91" s="323" t="s">
        <v>5</v>
      </c>
      <c r="P91" s="323"/>
      <c r="Q91" s="323"/>
      <c r="R91" s="323" t="s">
        <v>6</v>
      </c>
      <c r="S91" s="323"/>
      <c r="T91" s="323"/>
      <c r="U91" s="323" t="s">
        <v>7</v>
      </c>
      <c r="V91" s="323"/>
      <c r="W91" s="323"/>
      <c r="X91" s="323"/>
      <c r="Y91" s="323"/>
      <c r="Z91" s="323"/>
      <c r="AA91" s="321"/>
    </row>
    <row r="92" spans="1:27" s="81" customFormat="1" ht="30" x14ac:dyDescent="0.25">
      <c r="A92" s="333"/>
      <c r="B92" s="334"/>
      <c r="C92" s="335"/>
      <c r="D92" s="327"/>
      <c r="E92" s="327"/>
      <c r="F92" s="327"/>
      <c r="G92" s="327"/>
      <c r="H92" s="323"/>
      <c r="I92" s="327"/>
      <c r="J92" s="322"/>
      <c r="K92" s="323"/>
      <c r="L92" s="122" t="s">
        <v>193</v>
      </c>
      <c r="M92" s="122" t="s">
        <v>194</v>
      </c>
      <c r="N92" s="122" t="s">
        <v>21</v>
      </c>
      <c r="O92" s="122" t="s">
        <v>193</v>
      </c>
      <c r="P92" s="122" t="s">
        <v>194</v>
      </c>
      <c r="Q92" s="122" t="s">
        <v>21</v>
      </c>
      <c r="R92" s="122" t="s">
        <v>193</v>
      </c>
      <c r="S92" s="122" t="s">
        <v>194</v>
      </c>
      <c r="T92" s="122" t="s">
        <v>21</v>
      </c>
      <c r="U92" s="122" t="s">
        <v>193</v>
      </c>
      <c r="V92" s="122" t="s">
        <v>194</v>
      </c>
      <c r="W92" s="122" t="s">
        <v>21</v>
      </c>
      <c r="X92" s="122" t="s">
        <v>193</v>
      </c>
      <c r="Y92" s="100" t="s">
        <v>194</v>
      </c>
      <c r="Z92" s="100" t="s">
        <v>192</v>
      </c>
      <c r="AA92" s="84" t="s">
        <v>11</v>
      </c>
    </row>
    <row r="93" spans="1:27" s="81" customFormat="1" ht="57" x14ac:dyDescent="0.25">
      <c r="A93" s="324" t="s">
        <v>338</v>
      </c>
      <c r="B93" s="324"/>
      <c r="C93" s="324"/>
      <c r="D93" s="88" t="s">
        <v>339</v>
      </c>
      <c r="E93" s="121">
        <v>0.01</v>
      </c>
      <c r="F93" s="123" t="s">
        <v>340</v>
      </c>
      <c r="G93" s="123" t="s">
        <v>38</v>
      </c>
      <c r="H93" s="131" t="s">
        <v>250</v>
      </c>
      <c r="I93" s="131" t="s">
        <v>253</v>
      </c>
      <c r="J93" s="133">
        <v>42736</v>
      </c>
      <c r="K93" s="133">
        <v>43099</v>
      </c>
      <c r="L93" s="197">
        <v>0</v>
      </c>
      <c r="M93" s="197">
        <v>0</v>
      </c>
      <c r="N93" s="221" t="s">
        <v>472</v>
      </c>
      <c r="O93" s="197">
        <v>0</v>
      </c>
      <c r="P93" s="197">
        <v>0</v>
      </c>
      <c r="Q93" s="202" t="s">
        <v>472</v>
      </c>
      <c r="R93" s="121">
        <v>0.5</v>
      </c>
      <c r="S93" s="157">
        <v>0.5</v>
      </c>
      <c r="T93" s="202" t="s">
        <v>472</v>
      </c>
      <c r="U93" s="121">
        <v>0.5</v>
      </c>
      <c r="V93" s="123"/>
      <c r="W93" s="123"/>
      <c r="X93" s="197">
        <f t="shared" ref="X93" si="28">+SUM(L93,O93,R93,U93)</f>
        <v>1</v>
      </c>
      <c r="Y93" s="197">
        <f t="shared" ref="Y93" si="29">+SUM(M93,P93,S93,V93)</f>
        <v>0.5</v>
      </c>
      <c r="Z93" s="85">
        <f>IFERROR(Y93/X93,"")</f>
        <v>0.5</v>
      </c>
      <c r="AA93" s="91" t="s">
        <v>411</v>
      </c>
    </row>
    <row r="94" spans="1:27" s="81" customFormat="1" x14ac:dyDescent="0.25">
      <c r="A94" s="79"/>
      <c r="B94" s="79"/>
      <c r="C94" s="79"/>
      <c r="D94" s="79"/>
      <c r="E94" s="79"/>
      <c r="F94" s="79"/>
      <c r="G94" s="79"/>
      <c r="H94" s="79"/>
      <c r="I94" s="79"/>
      <c r="J94" s="79"/>
      <c r="K94" s="80"/>
      <c r="P94" s="82"/>
      <c r="Q94" s="82"/>
      <c r="R94" s="82"/>
      <c r="S94" s="82"/>
      <c r="T94" s="82"/>
      <c r="U94" s="82"/>
      <c r="V94" s="82"/>
      <c r="W94" s="82"/>
      <c r="X94" s="82"/>
      <c r="Y94" s="82"/>
      <c r="Z94" s="82"/>
      <c r="AA94" s="191">
        <f>+Z93*E93</f>
        <v>5.0000000000000001E-3</v>
      </c>
    </row>
    <row r="95" spans="1:27" s="81" customFormat="1" x14ac:dyDescent="0.25">
      <c r="A95" s="338" t="s">
        <v>145</v>
      </c>
      <c r="B95" s="339"/>
      <c r="C95" s="343" t="str">
        <f>+C18</f>
        <v>Mediante acciones de mejora y sostenibilidad del Sistema Integrado de Gestión.</v>
      </c>
      <c r="D95" s="344"/>
      <c r="E95" s="344"/>
      <c r="F95" s="344"/>
      <c r="G95" s="344"/>
      <c r="H95" s="344"/>
      <c r="I95" s="344"/>
      <c r="J95" s="344"/>
      <c r="K95" s="344"/>
      <c r="L95" s="344"/>
      <c r="M95" s="344"/>
      <c r="N95" s="344"/>
      <c r="O95" s="344"/>
      <c r="P95" s="344"/>
      <c r="Q95" s="344"/>
      <c r="R95" s="344"/>
      <c r="S95" s="344"/>
      <c r="T95" s="344"/>
      <c r="U95" s="344"/>
      <c r="V95" s="344"/>
      <c r="W95" s="344"/>
      <c r="X95" s="344"/>
      <c r="Y95" s="344"/>
      <c r="Z95" s="344"/>
      <c r="AA95" s="345"/>
    </row>
    <row r="96" spans="1:27" s="81" customFormat="1" ht="15.75" customHeight="1" x14ac:dyDescent="0.25">
      <c r="A96" s="330" t="s">
        <v>16</v>
      </c>
      <c r="B96" s="331"/>
      <c r="C96" s="332"/>
      <c r="D96" s="325" t="s">
        <v>202</v>
      </c>
      <c r="E96" s="325" t="s">
        <v>24</v>
      </c>
      <c r="F96" s="325" t="s">
        <v>191</v>
      </c>
      <c r="G96" s="325" t="s">
        <v>203</v>
      </c>
      <c r="H96" s="323" t="s">
        <v>17</v>
      </c>
      <c r="I96" s="325" t="s">
        <v>23</v>
      </c>
      <c r="J96" s="328" t="s">
        <v>18</v>
      </c>
      <c r="K96" s="329"/>
      <c r="L96" s="322" t="s">
        <v>196</v>
      </c>
      <c r="M96" s="322"/>
      <c r="N96" s="322"/>
      <c r="O96" s="322"/>
      <c r="P96" s="322"/>
      <c r="Q96" s="322"/>
      <c r="R96" s="322"/>
      <c r="S96" s="322"/>
      <c r="T96" s="322"/>
      <c r="U96" s="322"/>
      <c r="V96" s="322"/>
      <c r="W96" s="322"/>
      <c r="X96" s="323" t="s">
        <v>8</v>
      </c>
      <c r="Y96" s="323"/>
      <c r="Z96" s="323"/>
      <c r="AA96" s="321" t="s">
        <v>215</v>
      </c>
    </row>
    <row r="97" spans="1:27" s="81" customFormat="1" x14ac:dyDescent="0.25">
      <c r="A97" s="333"/>
      <c r="B97" s="334"/>
      <c r="C97" s="335"/>
      <c r="D97" s="326"/>
      <c r="E97" s="326"/>
      <c r="F97" s="326"/>
      <c r="G97" s="326"/>
      <c r="H97" s="323"/>
      <c r="I97" s="326"/>
      <c r="J97" s="322" t="s">
        <v>19</v>
      </c>
      <c r="K97" s="323" t="s">
        <v>20</v>
      </c>
      <c r="L97" s="323" t="s">
        <v>4</v>
      </c>
      <c r="M97" s="323"/>
      <c r="N97" s="323"/>
      <c r="O97" s="323" t="s">
        <v>5</v>
      </c>
      <c r="P97" s="323"/>
      <c r="Q97" s="323"/>
      <c r="R97" s="323" t="s">
        <v>6</v>
      </c>
      <c r="S97" s="323"/>
      <c r="T97" s="323"/>
      <c r="U97" s="323" t="s">
        <v>7</v>
      </c>
      <c r="V97" s="323"/>
      <c r="W97" s="323"/>
      <c r="X97" s="323"/>
      <c r="Y97" s="323"/>
      <c r="Z97" s="323"/>
      <c r="AA97" s="321"/>
    </row>
    <row r="98" spans="1:27" s="81" customFormat="1" ht="30" x14ac:dyDescent="0.25">
      <c r="A98" s="333"/>
      <c r="B98" s="334"/>
      <c r="C98" s="335"/>
      <c r="D98" s="327"/>
      <c r="E98" s="327"/>
      <c r="F98" s="327"/>
      <c r="G98" s="327"/>
      <c r="H98" s="323"/>
      <c r="I98" s="327"/>
      <c r="J98" s="322"/>
      <c r="K98" s="323"/>
      <c r="L98" s="99" t="s">
        <v>193</v>
      </c>
      <c r="M98" s="99" t="s">
        <v>194</v>
      </c>
      <c r="N98" s="99" t="s">
        <v>21</v>
      </c>
      <c r="O98" s="99" t="s">
        <v>193</v>
      </c>
      <c r="P98" s="99" t="s">
        <v>194</v>
      </c>
      <c r="Q98" s="99" t="s">
        <v>21</v>
      </c>
      <c r="R98" s="99" t="s">
        <v>193</v>
      </c>
      <c r="S98" s="99" t="s">
        <v>194</v>
      </c>
      <c r="T98" s="99" t="s">
        <v>21</v>
      </c>
      <c r="U98" s="99" t="s">
        <v>193</v>
      </c>
      <c r="V98" s="99" t="s">
        <v>194</v>
      </c>
      <c r="W98" s="99" t="s">
        <v>21</v>
      </c>
      <c r="X98" s="99" t="s">
        <v>193</v>
      </c>
      <c r="Y98" s="100" t="s">
        <v>194</v>
      </c>
      <c r="Z98" s="100" t="s">
        <v>192</v>
      </c>
      <c r="AA98" s="84" t="s">
        <v>11</v>
      </c>
    </row>
    <row r="99" spans="1:27" s="81" customFormat="1" ht="29.25" customHeight="1" x14ac:dyDescent="0.25">
      <c r="A99" s="324" t="s">
        <v>369</v>
      </c>
      <c r="B99" s="324"/>
      <c r="C99" s="324"/>
      <c r="D99" s="154" t="s">
        <v>370</v>
      </c>
      <c r="E99" s="157">
        <v>0.03</v>
      </c>
      <c r="F99" s="195" t="s">
        <v>371</v>
      </c>
      <c r="G99" s="195" t="s">
        <v>276</v>
      </c>
      <c r="H99" s="195" t="s">
        <v>309</v>
      </c>
      <c r="I99" s="195" t="s">
        <v>304</v>
      </c>
      <c r="J99" s="198">
        <v>42809</v>
      </c>
      <c r="K99" s="198">
        <v>42840</v>
      </c>
      <c r="L99" s="197">
        <v>0</v>
      </c>
      <c r="M99" s="197">
        <v>0</v>
      </c>
      <c r="N99" s="196"/>
      <c r="O99" s="197">
        <v>0.5</v>
      </c>
      <c r="P99" s="197">
        <v>0.4</v>
      </c>
      <c r="Q99" s="202" t="s">
        <v>473</v>
      </c>
      <c r="R99" s="197">
        <v>0.5</v>
      </c>
      <c r="S99" s="197">
        <v>0.4</v>
      </c>
      <c r="T99" s="202" t="s">
        <v>534</v>
      </c>
      <c r="U99" s="197">
        <v>0</v>
      </c>
      <c r="V99" s="197"/>
      <c r="W99" s="196"/>
      <c r="X99" s="197">
        <f t="shared" ref="X99:X100" si="30">+SUM(L99,O99,R99,U99)</f>
        <v>1</v>
      </c>
      <c r="Y99" s="197">
        <f t="shared" ref="Y99:Y100" si="31">+SUM(M99,P99,S99,V99)</f>
        <v>0.8</v>
      </c>
      <c r="Z99" s="85">
        <f>IFERROR(Y99/X99,"")</f>
        <v>0.8</v>
      </c>
      <c r="AA99" s="91"/>
    </row>
    <row r="100" spans="1:27" s="81" customFormat="1" ht="57" x14ac:dyDescent="0.25">
      <c r="A100" s="324" t="s">
        <v>372</v>
      </c>
      <c r="B100" s="324"/>
      <c r="C100" s="324"/>
      <c r="D100" s="154" t="s">
        <v>373</v>
      </c>
      <c r="E100" s="157">
        <v>0.02</v>
      </c>
      <c r="F100" s="194" t="s">
        <v>374</v>
      </c>
      <c r="G100" s="195" t="s">
        <v>276</v>
      </c>
      <c r="H100" s="195" t="s">
        <v>309</v>
      </c>
      <c r="I100" s="195" t="s">
        <v>304</v>
      </c>
      <c r="J100" s="198">
        <v>42736</v>
      </c>
      <c r="K100" s="198">
        <v>43099</v>
      </c>
      <c r="L100" s="197">
        <v>0.25</v>
      </c>
      <c r="M100" s="197">
        <v>0.25</v>
      </c>
      <c r="N100" s="202" t="s">
        <v>412</v>
      </c>
      <c r="O100" s="197">
        <v>0.25</v>
      </c>
      <c r="P100" s="197">
        <v>0.25</v>
      </c>
      <c r="Q100" s="202" t="s">
        <v>412</v>
      </c>
      <c r="R100" s="197">
        <v>0.25</v>
      </c>
      <c r="S100" s="197">
        <v>0.25</v>
      </c>
      <c r="T100" s="202" t="s">
        <v>412</v>
      </c>
      <c r="U100" s="197">
        <v>0.25</v>
      </c>
      <c r="V100" s="197"/>
      <c r="W100" s="196"/>
      <c r="X100" s="197">
        <f t="shared" si="30"/>
        <v>1</v>
      </c>
      <c r="Y100" s="197">
        <f t="shared" si="31"/>
        <v>0.75</v>
      </c>
      <c r="Z100" s="85">
        <f>IFERROR(Y100/X100,"")</f>
        <v>0.75</v>
      </c>
      <c r="AA100" s="91" t="s">
        <v>413</v>
      </c>
    </row>
    <row r="101" spans="1:27" s="81" customFormat="1" x14ac:dyDescent="0.25">
      <c r="A101" s="79"/>
      <c r="B101" s="79"/>
      <c r="C101" s="79"/>
      <c r="D101" s="79"/>
      <c r="E101" s="79"/>
      <c r="F101" s="79"/>
      <c r="G101" s="79"/>
      <c r="H101" s="79"/>
      <c r="I101" s="79"/>
      <c r="J101" s="79"/>
      <c r="K101" s="80"/>
      <c r="P101" s="82"/>
      <c r="Q101" s="82"/>
      <c r="R101" s="82"/>
      <c r="S101" s="82"/>
      <c r="T101" s="82"/>
      <c r="U101" s="82"/>
      <c r="V101" s="82"/>
      <c r="W101" s="82"/>
      <c r="X101" s="82"/>
      <c r="Y101" s="82"/>
      <c r="Z101" s="82"/>
      <c r="AA101" s="180">
        <f>+SUMPRODUCT(Z99:Z100,E99:E100)</f>
        <v>3.9E-2</v>
      </c>
    </row>
    <row r="102" spans="1:27" s="81" customFormat="1" x14ac:dyDescent="0.25">
      <c r="A102" s="338" t="s">
        <v>145</v>
      </c>
      <c r="B102" s="339"/>
      <c r="C102" s="343" t="str">
        <f>+C19</f>
        <v>Mediante el fortalecimiento de la comunicación interna y el trabajo en equipo.</v>
      </c>
      <c r="D102" s="344"/>
      <c r="E102" s="344"/>
      <c r="F102" s="344"/>
      <c r="G102" s="344"/>
      <c r="H102" s="344"/>
      <c r="I102" s="344"/>
      <c r="J102" s="344"/>
      <c r="K102" s="344"/>
      <c r="L102" s="344"/>
      <c r="M102" s="344"/>
      <c r="N102" s="344"/>
      <c r="O102" s="344"/>
      <c r="P102" s="344"/>
      <c r="Q102" s="344"/>
      <c r="R102" s="344"/>
      <c r="S102" s="344"/>
      <c r="T102" s="344"/>
      <c r="U102" s="344"/>
      <c r="V102" s="344"/>
      <c r="W102" s="344"/>
      <c r="X102" s="344"/>
      <c r="Y102" s="344"/>
      <c r="Z102" s="344"/>
      <c r="AA102" s="345"/>
    </row>
    <row r="103" spans="1:27" s="81" customFormat="1" ht="15.75" customHeight="1" x14ac:dyDescent="0.25">
      <c r="A103" s="330" t="s">
        <v>16</v>
      </c>
      <c r="B103" s="331"/>
      <c r="C103" s="332"/>
      <c r="D103" s="325" t="s">
        <v>202</v>
      </c>
      <c r="E103" s="325" t="s">
        <v>24</v>
      </c>
      <c r="F103" s="325" t="s">
        <v>191</v>
      </c>
      <c r="G103" s="325" t="s">
        <v>203</v>
      </c>
      <c r="H103" s="323" t="s">
        <v>17</v>
      </c>
      <c r="I103" s="325" t="s">
        <v>23</v>
      </c>
      <c r="J103" s="328" t="s">
        <v>18</v>
      </c>
      <c r="K103" s="329"/>
      <c r="L103" s="322" t="s">
        <v>196</v>
      </c>
      <c r="M103" s="322"/>
      <c r="N103" s="322"/>
      <c r="O103" s="322"/>
      <c r="P103" s="322"/>
      <c r="Q103" s="322"/>
      <c r="R103" s="322"/>
      <c r="S103" s="322"/>
      <c r="T103" s="322"/>
      <c r="U103" s="322"/>
      <c r="V103" s="322"/>
      <c r="W103" s="322"/>
      <c r="X103" s="323" t="s">
        <v>8</v>
      </c>
      <c r="Y103" s="323"/>
      <c r="Z103" s="323"/>
      <c r="AA103" s="321" t="s">
        <v>215</v>
      </c>
    </row>
    <row r="104" spans="1:27" s="81" customFormat="1" x14ac:dyDescent="0.25">
      <c r="A104" s="333"/>
      <c r="B104" s="334"/>
      <c r="C104" s="335"/>
      <c r="D104" s="326"/>
      <c r="E104" s="326"/>
      <c r="F104" s="326"/>
      <c r="G104" s="326"/>
      <c r="H104" s="323"/>
      <c r="I104" s="326"/>
      <c r="J104" s="322" t="s">
        <v>19</v>
      </c>
      <c r="K104" s="323" t="s">
        <v>20</v>
      </c>
      <c r="L104" s="323" t="s">
        <v>4</v>
      </c>
      <c r="M104" s="323"/>
      <c r="N104" s="323"/>
      <c r="O104" s="323" t="s">
        <v>5</v>
      </c>
      <c r="P104" s="323"/>
      <c r="Q104" s="323"/>
      <c r="R104" s="323" t="s">
        <v>6</v>
      </c>
      <c r="S104" s="323"/>
      <c r="T104" s="323"/>
      <c r="U104" s="323" t="s">
        <v>7</v>
      </c>
      <c r="V104" s="323"/>
      <c r="W104" s="323"/>
      <c r="X104" s="323"/>
      <c r="Y104" s="323"/>
      <c r="Z104" s="323"/>
      <c r="AA104" s="321"/>
    </row>
    <row r="105" spans="1:27" s="81" customFormat="1" ht="30" x14ac:dyDescent="0.25">
      <c r="A105" s="333"/>
      <c r="B105" s="334"/>
      <c r="C105" s="335"/>
      <c r="D105" s="327"/>
      <c r="E105" s="327"/>
      <c r="F105" s="327"/>
      <c r="G105" s="327"/>
      <c r="H105" s="323"/>
      <c r="I105" s="327"/>
      <c r="J105" s="322"/>
      <c r="K105" s="323"/>
      <c r="L105" s="99" t="s">
        <v>193</v>
      </c>
      <c r="M105" s="99" t="s">
        <v>194</v>
      </c>
      <c r="N105" s="99" t="s">
        <v>21</v>
      </c>
      <c r="O105" s="99" t="s">
        <v>193</v>
      </c>
      <c r="P105" s="99" t="s">
        <v>194</v>
      </c>
      <c r="Q105" s="99" t="s">
        <v>21</v>
      </c>
      <c r="R105" s="99" t="s">
        <v>193</v>
      </c>
      <c r="S105" s="99" t="s">
        <v>194</v>
      </c>
      <c r="T105" s="99" t="s">
        <v>21</v>
      </c>
      <c r="U105" s="99" t="s">
        <v>193</v>
      </c>
      <c r="V105" s="99" t="s">
        <v>194</v>
      </c>
      <c r="W105" s="99" t="s">
        <v>21</v>
      </c>
      <c r="X105" s="99" t="s">
        <v>193</v>
      </c>
      <c r="Y105" s="100" t="s">
        <v>194</v>
      </c>
      <c r="Z105" s="100" t="s">
        <v>192</v>
      </c>
      <c r="AA105" s="84" t="s">
        <v>11</v>
      </c>
    </row>
    <row r="106" spans="1:27" s="81" customFormat="1" ht="42.75" x14ac:dyDescent="0.25">
      <c r="A106" s="392" t="s">
        <v>474</v>
      </c>
      <c r="B106" s="392"/>
      <c r="C106" s="392"/>
      <c r="D106" s="128" t="s">
        <v>277</v>
      </c>
      <c r="E106" s="121">
        <v>0.02</v>
      </c>
      <c r="F106" s="131" t="s">
        <v>274</v>
      </c>
      <c r="G106" s="131" t="s">
        <v>47</v>
      </c>
      <c r="H106" s="87" t="s">
        <v>241</v>
      </c>
      <c r="I106" s="195" t="s">
        <v>239</v>
      </c>
      <c r="J106" s="133">
        <v>42826</v>
      </c>
      <c r="K106" s="133">
        <v>42855</v>
      </c>
      <c r="L106" s="197">
        <v>0.5</v>
      </c>
      <c r="M106" s="197">
        <v>0.5</v>
      </c>
      <c r="N106" s="87" t="s">
        <v>414</v>
      </c>
      <c r="O106" s="197">
        <v>0.5</v>
      </c>
      <c r="P106" s="197">
        <v>0.25</v>
      </c>
      <c r="Q106" s="195" t="s">
        <v>414</v>
      </c>
      <c r="R106" s="197">
        <v>0</v>
      </c>
      <c r="S106" s="197">
        <v>0</v>
      </c>
      <c r="T106" s="195" t="s">
        <v>535</v>
      </c>
      <c r="U106" s="197">
        <v>0</v>
      </c>
      <c r="V106" s="197"/>
      <c r="W106" s="87"/>
      <c r="X106" s="197">
        <f t="shared" ref="X106:X107" si="32">+SUM(L106,O106,R106,U106)</f>
        <v>1</v>
      </c>
      <c r="Y106" s="197">
        <f t="shared" ref="Y106:Y107" si="33">+SUM(M106,P106,S106,V106)</f>
        <v>0.75</v>
      </c>
      <c r="Z106" s="85">
        <f>IFERROR(Y106/X106,"")</f>
        <v>0.75</v>
      </c>
      <c r="AA106" s="91" t="s">
        <v>415</v>
      </c>
    </row>
    <row r="107" spans="1:27" s="81" customFormat="1" ht="28.5" x14ac:dyDescent="0.25">
      <c r="A107" s="392" t="s">
        <v>475</v>
      </c>
      <c r="B107" s="392"/>
      <c r="C107" s="392"/>
      <c r="D107" s="128" t="s">
        <v>278</v>
      </c>
      <c r="E107" s="121">
        <v>0.03</v>
      </c>
      <c r="F107" s="131" t="s">
        <v>275</v>
      </c>
      <c r="G107" s="131" t="s">
        <v>47</v>
      </c>
      <c r="H107" s="131" t="s">
        <v>241</v>
      </c>
      <c r="I107" s="195" t="s">
        <v>239</v>
      </c>
      <c r="J107" s="198">
        <v>42826</v>
      </c>
      <c r="K107" s="198">
        <v>42855</v>
      </c>
      <c r="L107" s="197">
        <v>0</v>
      </c>
      <c r="M107" s="197">
        <v>0</v>
      </c>
      <c r="N107" s="87"/>
      <c r="O107" s="197">
        <v>0.33</v>
      </c>
      <c r="P107" s="197">
        <v>0</v>
      </c>
      <c r="Q107" s="87" t="s">
        <v>476</v>
      </c>
      <c r="R107" s="197">
        <v>0.33</v>
      </c>
      <c r="S107" s="197">
        <v>0.5</v>
      </c>
      <c r="T107" s="195" t="s">
        <v>535</v>
      </c>
      <c r="U107" s="197">
        <v>0.34</v>
      </c>
      <c r="V107" s="197"/>
      <c r="W107" s="87"/>
      <c r="X107" s="197">
        <f t="shared" si="32"/>
        <v>1</v>
      </c>
      <c r="Y107" s="197">
        <f t="shared" si="33"/>
        <v>0.5</v>
      </c>
      <c r="Z107" s="85">
        <f>IFERROR(Y107/X107,"")</f>
        <v>0.5</v>
      </c>
      <c r="AA107" s="91"/>
    </row>
    <row r="108" spans="1:27" s="161" customFormat="1" ht="13.5" customHeight="1" x14ac:dyDescent="0.25">
      <c r="A108" s="164"/>
      <c r="B108" s="164"/>
      <c r="C108" s="164"/>
      <c r="D108" s="169" t="s">
        <v>270</v>
      </c>
      <c r="E108" s="170">
        <f>+E30+E36+E42</f>
        <v>0.15000000000000002</v>
      </c>
      <c r="F108" s="167"/>
      <c r="G108" s="164"/>
      <c r="H108" s="164"/>
      <c r="I108" s="164"/>
      <c r="J108" s="164"/>
      <c r="K108" s="165"/>
      <c r="P108" s="166"/>
      <c r="Q108" s="166"/>
      <c r="R108" s="166"/>
      <c r="S108" s="166"/>
      <c r="T108" s="166"/>
      <c r="U108" s="166"/>
      <c r="V108" s="166"/>
      <c r="W108" s="166"/>
      <c r="X108" s="166"/>
      <c r="Y108" s="166"/>
      <c r="Z108" s="166"/>
      <c r="AA108" s="180">
        <f>+SUMPRODUCT(Z106:Z107,E106:E107)</f>
        <v>0.03</v>
      </c>
    </row>
    <row r="109" spans="1:27" s="161" customFormat="1" ht="19.5" customHeight="1" x14ac:dyDescent="0.25">
      <c r="A109" s="164"/>
      <c r="B109" s="205" t="s">
        <v>376</v>
      </c>
      <c r="C109" s="200" t="s">
        <v>380</v>
      </c>
      <c r="D109" s="169" t="s">
        <v>271</v>
      </c>
      <c r="E109" s="170">
        <f>+E48+E49+E50+E51+E52+E53+E54+E55</f>
        <v>0.30000000000000004</v>
      </c>
      <c r="F109" s="167"/>
      <c r="G109" s="164"/>
      <c r="H109" s="164"/>
      <c r="I109" s="164"/>
      <c r="J109" s="164"/>
      <c r="K109" s="165"/>
      <c r="P109" s="166"/>
      <c r="Q109" s="166"/>
      <c r="R109" s="166"/>
      <c r="S109" s="166"/>
      <c r="T109" s="166"/>
      <c r="U109" s="166"/>
      <c r="V109" s="166"/>
      <c r="W109" s="166"/>
      <c r="X109" s="166"/>
      <c r="Y109" s="166"/>
      <c r="Z109" s="166"/>
      <c r="AA109" s="180">
        <f>+SUM(AA108,AA101,AA94,AA88,AA79,AA72,AA64,AA57,AA43,AA37)+AA31</f>
        <v>0.74953127171246026</v>
      </c>
    </row>
    <row r="110" spans="1:27" s="161" customFormat="1" ht="9" customHeight="1" x14ac:dyDescent="0.25">
      <c r="A110" s="164"/>
      <c r="B110" s="164"/>
      <c r="C110" s="164"/>
      <c r="D110" s="169" t="s">
        <v>272</v>
      </c>
      <c r="E110" s="170">
        <f>+E77</f>
        <v>0.1</v>
      </c>
      <c r="F110" s="167"/>
      <c r="G110" s="164"/>
      <c r="H110" s="164"/>
      <c r="I110" s="164"/>
      <c r="J110" s="164"/>
      <c r="K110" s="165"/>
      <c r="P110" s="166"/>
      <c r="Q110" s="166"/>
      <c r="R110" s="166"/>
      <c r="S110" s="166"/>
      <c r="T110" s="166"/>
      <c r="U110" s="166"/>
      <c r="V110" s="166"/>
      <c r="W110" s="166"/>
      <c r="X110" s="166"/>
      <c r="Y110" s="166"/>
      <c r="Z110" s="166"/>
      <c r="AA110" s="166"/>
    </row>
    <row r="111" spans="1:27" s="161" customFormat="1" ht="9" customHeight="1" x14ac:dyDescent="0.25">
      <c r="A111" s="164"/>
      <c r="B111" s="164"/>
      <c r="C111" s="164"/>
      <c r="D111" s="169" t="s">
        <v>273</v>
      </c>
      <c r="E111" s="170">
        <f>+E56+E63+E69+E70+E71+E78+E84+E85+E86+E87+E93</f>
        <v>0.35</v>
      </c>
      <c r="F111" s="167"/>
      <c r="G111" s="164"/>
      <c r="H111" s="164"/>
      <c r="I111" s="164"/>
      <c r="J111" s="164"/>
      <c r="K111" s="165"/>
      <c r="P111" s="166"/>
      <c r="Q111" s="166"/>
      <c r="R111" s="166"/>
      <c r="S111" s="166"/>
      <c r="T111" s="166"/>
      <c r="U111" s="166"/>
      <c r="V111" s="166"/>
      <c r="W111" s="166"/>
      <c r="X111" s="168"/>
      <c r="Y111" s="166"/>
      <c r="Z111" s="166"/>
      <c r="AA111" s="166"/>
    </row>
    <row r="112" spans="1:27" s="161" customFormat="1" ht="9" customHeight="1" x14ac:dyDescent="0.25">
      <c r="A112" s="164"/>
      <c r="B112" s="164"/>
      <c r="C112" s="164"/>
      <c r="D112" s="169" t="s">
        <v>279</v>
      </c>
      <c r="E112" s="170">
        <f>+E99+E100+E106+E107</f>
        <v>0.1</v>
      </c>
      <c r="F112" s="167"/>
      <c r="G112" s="164"/>
      <c r="H112" s="164"/>
      <c r="I112" s="164"/>
      <c r="J112" s="164"/>
      <c r="K112" s="165"/>
      <c r="P112" s="166"/>
      <c r="Q112" s="166"/>
      <c r="R112" s="166"/>
      <c r="S112" s="166"/>
      <c r="T112" s="166"/>
      <c r="U112" s="166"/>
      <c r="V112" s="166"/>
      <c r="W112" s="166"/>
      <c r="X112" s="168"/>
      <c r="Y112" s="166"/>
      <c r="Z112" s="166"/>
      <c r="AA112" s="166"/>
    </row>
    <row r="113" spans="1:27" s="161" customFormat="1" ht="9" customHeight="1" x14ac:dyDescent="0.25">
      <c r="A113" s="164"/>
      <c r="B113" s="164"/>
      <c r="C113" s="164"/>
      <c r="D113" s="169" t="s">
        <v>280</v>
      </c>
      <c r="E113" s="170">
        <f>+E108+E109+E110+E111+E112</f>
        <v>1</v>
      </c>
      <c r="F113" s="167"/>
      <c r="G113" s="164"/>
      <c r="H113" s="164"/>
      <c r="I113" s="164"/>
      <c r="J113" s="164"/>
      <c r="K113" s="165"/>
      <c r="P113" s="166"/>
      <c r="Q113" s="166"/>
      <c r="R113" s="166"/>
      <c r="S113" s="166"/>
      <c r="T113" s="166"/>
      <c r="U113" s="166"/>
      <c r="V113" s="166"/>
      <c r="W113" s="166"/>
      <c r="X113" s="166"/>
      <c r="Y113" s="166"/>
      <c r="Z113" s="166"/>
      <c r="AA113" s="166"/>
    </row>
    <row r="114" spans="1:27" s="161" customFormat="1" ht="9" customHeight="1" x14ac:dyDescent="0.25">
      <c r="A114" s="164"/>
      <c r="B114" s="164"/>
      <c r="C114" s="164"/>
      <c r="D114" s="169"/>
      <c r="E114" s="169"/>
      <c r="F114" s="164"/>
      <c r="G114" s="164"/>
      <c r="H114" s="164"/>
      <c r="I114" s="164"/>
      <c r="J114" s="164"/>
      <c r="K114" s="165"/>
      <c r="P114" s="166"/>
      <c r="Q114" s="166"/>
      <c r="R114" s="166"/>
      <c r="S114" s="166"/>
      <c r="T114" s="166"/>
      <c r="U114" s="166"/>
      <c r="V114" s="166"/>
      <c r="W114" s="166"/>
      <c r="X114" s="166"/>
      <c r="Y114" s="166"/>
      <c r="Z114" s="166"/>
      <c r="AA114" s="166"/>
    </row>
    <row r="115" spans="1:27" s="161" customFormat="1" x14ac:dyDescent="0.25">
      <c r="A115" s="164"/>
      <c r="B115" s="164"/>
      <c r="C115" s="164"/>
      <c r="D115" s="164"/>
      <c r="E115" s="164"/>
      <c r="F115" s="164"/>
      <c r="G115" s="164"/>
      <c r="H115" s="164"/>
      <c r="I115" s="164"/>
      <c r="J115" s="164"/>
      <c r="K115" s="165"/>
      <c r="P115" s="166"/>
      <c r="Q115" s="166"/>
      <c r="R115" s="166"/>
      <c r="S115" s="166"/>
      <c r="T115" s="166"/>
      <c r="U115" s="166"/>
      <c r="V115" s="166"/>
      <c r="W115" s="166"/>
      <c r="X115" s="166"/>
      <c r="Y115" s="166"/>
      <c r="Z115" s="166"/>
      <c r="AA115" s="166"/>
    </row>
    <row r="116" spans="1:27" s="161" customFormat="1" ht="62.25" customHeight="1" x14ac:dyDescent="0.25">
      <c r="A116" s="164"/>
      <c r="B116" s="164"/>
      <c r="C116" s="164"/>
      <c r="D116" s="274" t="s">
        <v>446</v>
      </c>
      <c r="E116" s="274"/>
      <c r="F116" s="274"/>
      <c r="G116" s="274"/>
      <c r="H116" s="274"/>
      <c r="I116" s="274"/>
      <c r="J116" s="162"/>
      <c r="K116" s="162"/>
      <c r="M116" s="163"/>
      <c r="N116" s="163"/>
      <c r="O116" s="337" t="s">
        <v>356</v>
      </c>
      <c r="P116" s="337"/>
      <c r="Q116" s="337"/>
      <c r="R116" s="337"/>
      <c r="S116" s="337"/>
      <c r="T116" s="337"/>
      <c r="U116" s="337"/>
      <c r="V116" s="337"/>
      <c r="W116" s="337"/>
      <c r="X116" s="166"/>
      <c r="Y116" s="166"/>
      <c r="Z116" s="166"/>
      <c r="AA116" s="166"/>
    </row>
    <row r="117" spans="1:27" s="161" customFormat="1" x14ac:dyDescent="0.25">
      <c r="A117" s="164"/>
      <c r="B117" s="164"/>
      <c r="C117" s="164"/>
      <c r="D117" s="164"/>
      <c r="E117" s="164"/>
      <c r="F117" s="164"/>
      <c r="G117" s="164"/>
      <c r="H117" s="164"/>
      <c r="I117" s="164"/>
      <c r="J117" s="164"/>
      <c r="K117" s="165"/>
      <c r="P117" s="166"/>
      <c r="Q117" s="166"/>
      <c r="R117" s="166"/>
      <c r="S117" s="166"/>
      <c r="T117" s="166"/>
      <c r="U117" s="166"/>
      <c r="V117" s="166"/>
      <c r="W117" s="166"/>
      <c r="X117" s="166"/>
      <c r="Y117" s="166"/>
      <c r="Z117" s="166"/>
      <c r="AA117" s="166"/>
    </row>
    <row r="118" spans="1:27" s="161" customFormat="1" x14ac:dyDescent="0.25">
      <c r="A118" s="164"/>
      <c r="B118" s="164"/>
      <c r="C118" s="164"/>
      <c r="D118" s="164"/>
      <c r="E118" s="164"/>
      <c r="F118" s="164"/>
      <c r="G118" s="164"/>
      <c r="H118" s="164"/>
      <c r="I118" s="164"/>
      <c r="J118" s="164"/>
      <c r="K118" s="165"/>
      <c r="P118" s="166"/>
      <c r="Q118" s="166"/>
      <c r="R118" s="166"/>
      <c r="S118" s="166"/>
      <c r="T118" s="166"/>
      <c r="U118" s="166"/>
      <c r="V118" s="166"/>
      <c r="W118" s="166"/>
      <c r="X118" s="166"/>
      <c r="Y118" s="166"/>
      <c r="Z118" s="166"/>
      <c r="AA118" s="166"/>
    </row>
    <row r="119" spans="1:27" s="161" customFormat="1" x14ac:dyDescent="0.25">
      <c r="A119" s="164"/>
      <c r="B119" s="164"/>
      <c r="C119" s="164"/>
      <c r="D119" s="164"/>
      <c r="E119" s="164"/>
      <c r="F119" s="164"/>
      <c r="G119" s="164"/>
      <c r="H119" s="164"/>
      <c r="I119" s="164"/>
      <c r="J119" s="164"/>
      <c r="K119" s="165"/>
      <c r="P119" s="166"/>
      <c r="Q119" s="166"/>
      <c r="R119" s="166"/>
      <c r="S119" s="166"/>
      <c r="T119" s="166"/>
      <c r="U119" s="166"/>
      <c r="V119" s="166"/>
      <c r="W119" s="166"/>
      <c r="X119" s="166"/>
      <c r="Y119" s="166"/>
      <c r="Z119" s="166"/>
      <c r="AA119" s="166"/>
    </row>
    <row r="120" spans="1:27" s="161" customFormat="1" x14ac:dyDescent="0.25">
      <c r="A120" s="164"/>
      <c r="B120" s="164"/>
      <c r="C120" s="164"/>
      <c r="D120" s="164"/>
      <c r="E120" s="164"/>
      <c r="F120" s="164"/>
      <c r="G120" s="164"/>
      <c r="H120" s="164"/>
      <c r="I120" s="164"/>
      <c r="J120" s="164"/>
      <c r="K120" s="165"/>
      <c r="P120" s="166"/>
      <c r="Q120" s="166"/>
      <c r="R120" s="166"/>
      <c r="S120" s="166"/>
      <c r="T120" s="166"/>
      <c r="U120" s="166"/>
      <c r="V120" s="166"/>
      <c r="W120" s="166"/>
      <c r="X120" s="166"/>
      <c r="Y120" s="166"/>
      <c r="Z120" s="166"/>
      <c r="AA120" s="166"/>
    </row>
    <row r="121" spans="1:27" s="161" customFormat="1" x14ac:dyDescent="0.25">
      <c r="A121" s="164"/>
      <c r="B121" s="164"/>
      <c r="C121" s="164"/>
      <c r="D121" s="164"/>
      <c r="E121" s="164"/>
      <c r="F121" s="164"/>
      <c r="G121" s="164"/>
      <c r="H121" s="164"/>
      <c r="I121" s="164"/>
      <c r="J121" s="164"/>
      <c r="K121" s="165"/>
      <c r="P121" s="166"/>
      <c r="Q121" s="166"/>
      <c r="R121" s="166"/>
      <c r="S121" s="166"/>
      <c r="T121" s="166"/>
      <c r="U121" s="166"/>
      <c r="V121" s="166"/>
      <c r="W121" s="166"/>
      <c r="X121" s="166"/>
      <c r="Y121" s="166"/>
      <c r="Z121" s="166"/>
      <c r="AA121" s="166"/>
    </row>
    <row r="122" spans="1:27" s="161" customFormat="1" x14ac:dyDescent="0.25">
      <c r="A122" s="164"/>
      <c r="B122" s="164"/>
      <c r="C122" s="164"/>
      <c r="D122" s="164"/>
      <c r="E122" s="164"/>
      <c r="F122" s="164"/>
      <c r="G122" s="164"/>
      <c r="H122" s="164"/>
      <c r="I122" s="164"/>
      <c r="J122" s="164"/>
      <c r="K122" s="165"/>
      <c r="P122" s="166"/>
      <c r="Q122" s="166"/>
      <c r="R122" s="166"/>
      <c r="S122" s="166"/>
      <c r="T122" s="166"/>
      <c r="U122" s="166"/>
      <c r="V122" s="166"/>
      <c r="W122" s="166"/>
      <c r="X122" s="166"/>
      <c r="Y122" s="166"/>
      <c r="Z122" s="166"/>
      <c r="AA122" s="166"/>
    </row>
    <row r="123" spans="1:27" s="161" customFormat="1" x14ac:dyDescent="0.25">
      <c r="A123" s="164"/>
      <c r="B123" s="164"/>
      <c r="C123" s="164"/>
      <c r="D123" s="164"/>
      <c r="E123" s="164"/>
      <c r="F123" s="164"/>
      <c r="G123" s="164"/>
      <c r="H123" s="164"/>
      <c r="I123" s="164"/>
      <c r="J123" s="164"/>
      <c r="K123" s="165"/>
      <c r="P123" s="166"/>
      <c r="Q123" s="166"/>
      <c r="R123" s="166"/>
      <c r="S123" s="166"/>
      <c r="T123" s="166"/>
      <c r="U123" s="166"/>
      <c r="V123" s="166"/>
      <c r="W123" s="166"/>
      <c r="X123" s="166"/>
      <c r="Y123" s="166"/>
      <c r="Z123" s="166"/>
      <c r="AA123" s="166"/>
    </row>
    <row r="124" spans="1:27" s="161" customFormat="1" x14ac:dyDescent="0.25">
      <c r="A124" s="164"/>
      <c r="B124" s="164"/>
      <c r="C124" s="164"/>
      <c r="D124" s="164"/>
      <c r="E124" s="164"/>
      <c r="F124" s="164"/>
      <c r="G124" s="164"/>
      <c r="H124" s="164"/>
      <c r="I124" s="164"/>
      <c r="J124" s="164"/>
      <c r="K124" s="165"/>
      <c r="P124" s="166"/>
      <c r="Q124" s="166"/>
      <c r="R124" s="166"/>
      <c r="S124" s="166"/>
      <c r="T124" s="166"/>
      <c r="U124" s="166"/>
      <c r="V124" s="166"/>
      <c r="W124" s="166"/>
      <c r="X124" s="166"/>
      <c r="Y124" s="166"/>
      <c r="Z124" s="166"/>
      <c r="AA124" s="166"/>
    </row>
    <row r="125" spans="1:27" s="161" customFormat="1" x14ac:dyDescent="0.25">
      <c r="A125" s="164"/>
      <c r="B125" s="164"/>
      <c r="C125" s="164"/>
      <c r="D125" s="164"/>
      <c r="E125" s="164"/>
      <c r="F125" s="164"/>
      <c r="G125" s="164"/>
      <c r="H125" s="164"/>
      <c r="I125" s="164"/>
      <c r="J125" s="164"/>
      <c r="K125" s="165"/>
      <c r="P125" s="166"/>
      <c r="Q125" s="166"/>
      <c r="R125" s="166"/>
      <c r="S125" s="166"/>
      <c r="T125" s="166"/>
      <c r="U125" s="166"/>
      <c r="V125" s="166"/>
      <c r="W125" s="166"/>
      <c r="X125" s="166"/>
      <c r="Y125" s="166"/>
      <c r="Z125" s="166"/>
      <c r="AA125" s="166"/>
    </row>
    <row r="126" spans="1:27" s="161" customFormat="1" x14ac:dyDescent="0.25">
      <c r="A126" s="164"/>
      <c r="B126" s="164"/>
      <c r="C126" s="164"/>
      <c r="D126" s="164"/>
      <c r="E126" s="164"/>
      <c r="F126" s="164"/>
      <c r="G126" s="164"/>
      <c r="H126" s="164"/>
      <c r="I126" s="164"/>
      <c r="J126" s="164"/>
      <c r="K126" s="165"/>
      <c r="P126" s="166"/>
      <c r="Q126" s="166"/>
      <c r="R126" s="166"/>
      <c r="S126" s="166"/>
      <c r="T126" s="166"/>
      <c r="U126" s="166"/>
      <c r="V126" s="166"/>
      <c r="W126" s="166"/>
      <c r="X126" s="166"/>
      <c r="Y126" s="166"/>
      <c r="Z126" s="166"/>
      <c r="AA126" s="166"/>
    </row>
    <row r="127" spans="1:27" s="161" customFormat="1" x14ac:dyDescent="0.25">
      <c r="A127" s="164"/>
      <c r="B127" s="164"/>
      <c r="C127" s="164"/>
      <c r="D127" s="164"/>
      <c r="E127" s="164"/>
      <c r="F127" s="164"/>
      <c r="G127" s="164"/>
      <c r="H127" s="164"/>
      <c r="I127" s="164"/>
      <c r="J127" s="164"/>
      <c r="K127" s="165"/>
      <c r="P127" s="166"/>
      <c r="Q127" s="166"/>
      <c r="R127" s="166"/>
      <c r="S127" s="166"/>
      <c r="T127" s="166"/>
      <c r="U127" s="166"/>
      <c r="V127" s="166"/>
      <c r="W127" s="166"/>
      <c r="X127" s="166"/>
      <c r="Y127" s="166"/>
      <c r="Z127" s="166"/>
      <c r="AA127" s="166"/>
    </row>
    <row r="128" spans="1:27" s="161" customFormat="1" x14ac:dyDescent="0.25">
      <c r="A128" s="164"/>
      <c r="B128" s="164"/>
      <c r="C128" s="164"/>
      <c r="D128" s="164"/>
      <c r="E128" s="164"/>
      <c r="F128" s="164"/>
      <c r="G128" s="164"/>
      <c r="H128" s="164"/>
      <c r="I128" s="164"/>
      <c r="J128" s="164"/>
      <c r="K128" s="165"/>
      <c r="P128" s="166"/>
      <c r="Q128" s="166"/>
      <c r="R128" s="166"/>
      <c r="S128" s="166"/>
      <c r="T128" s="166"/>
      <c r="U128" s="166"/>
      <c r="V128" s="166"/>
      <c r="W128" s="166"/>
      <c r="X128" s="166"/>
      <c r="Y128" s="166"/>
      <c r="Z128" s="166"/>
      <c r="AA128" s="166"/>
    </row>
    <row r="129" spans="1:27" s="161" customFormat="1" x14ac:dyDescent="0.25">
      <c r="A129" s="164"/>
      <c r="B129" s="164"/>
      <c r="C129" s="164"/>
      <c r="D129" s="164"/>
      <c r="E129" s="164"/>
      <c r="F129" s="164"/>
      <c r="G129" s="164"/>
      <c r="H129" s="164"/>
      <c r="I129" s="164"/>
      <c r="J129" s="164"/>
      <c r="K129" s="165"/>
      <c r="P129" s="166"/>
      <c r="Q129" s="166"/>
      <c r="R129" s="166"/>
      <c r="S129" s="166"/>
      <c r="T129" s="166"/>
      <c r="U129" s="166"/>
      <c r="V129" s="166"/>
      <c r="W129" s="166"/>
      <c r="X129" s="166"/>
      <c r="Y129" s="166"/>
      <c r="Z129" s="166"/>
      <c r="AA129" s="166"/>
    </row>
    <row r="130" spans="1:27" s="161" customFormat="1" x14ac:dyDescent="0.25">
      <c r="A130" s="164"/>
      <c r="B130" s="164"/>
      <c r="C130" s="164"/>
      <c r="D130" s="164"/>
      <c r="E130" s="164"/>
      <c r="F130" s="164"/>
      <c r="G130" s="164"/>
      <c r="H130" s="164"/>
      <c r="I130" s="164"/>
      <c r="J130" s="164"/>
      <c r="K130" s="165"/>
      <c r="P130" s="166"/>
      <c r="Q130" s="166"/>
      <c r="R130" s="166"/>
      <c r="S130" s="166"/>
      <c r="T130" s="166"/>
      <c r="U130" s="166"/>
      <c r="V130" s="166"/>
      <c r="W130" s="166"/>
      <c r="X130" s="166"/>
      <c r="Y130" s="166"/>
      <c r="Z130" s="166"/>
      <c r="AA130" s="166"/>
    </row>
    <row r="131" spans="1:27" s="161" customFormat="1" x14ac:dyDescent="0.25">
      <c r="A131" s="164"/>
      <c r="B131" s="164"/>
      <c r="C131" s="164"/>
      <c r="D131" s="164"/>
      <c r="E131" s="164"/>
      <c r="F131" s="164"/>
      <c r="G131" s="164"/>
      <c r="H131" s="164"/>
      <c r="I131" s="164"/>
      <c r="J131" s="164"/>
      <c r="K131" s="165"/>
      <c r="P131" s="166"/>
      <c r="Q131" s="166"/>
      <c r="R131" s="166"/>
      <c r="S131" s="166"/>
      <c r="T131" s="166"/>
      <c r="U131" s="166"/>
      <c r="V131" s="166"/>
      <c r="W131" s="166"/>
      <c r="X131" s="166"/>
      <c r="Y131" s="166"/>
      <c r="Z131" s="166"/>
      <c r="AA131" s="166"/>
    </row>
    <row r="132" spans="1:27" s="161" customFormat="1" x14ac:dyDescent="0.25">
      <c r="A132" s="164"/>
      <c r="B132" s="164"/>
      <c r="C132" s="164"/>
      <c r="D132" s="164"/>
      <c r="E132" s="164"/>
      <c r="F132" s="164"/>
      <c r="G132" s="164"/>
      <c r="H132" s="164"/>
      <c r="I132" s="164"/>
      <c r="J132" s="164"/>
      <c r="K132" s="165"/>
      <c r="P132" s="166"/>
      <c r="Q132" s="166"/>
      <c r="R132" s="166"/>
      <c r="S132" s="166"/>
      <c r="T132" s="166"/>
      <c r="U132" s="166"/>
      <c r="V132" s="166"/>
      <c r="W132" s="166"/>
      <c r="X132" s="166"/>
      <c r="Y132" s="166"/>
      <c r="Z132" s="166"/>
      <c r="AA132" s="166"/>
    </row>
    <row r="133" spans="1:27" s="161" customFormat="1" x14ac:dyDescent="0.25">
      <c r="A133" s="164"/>
      <c r="B133" s="164"/>
      <c r="C133" s="164"/>
      <c r="D133" s="164"/>
      <c r="E133" s="164"/>
      <c r="F133" s="164"/>
      <c r="G133" s="164"/>
      <c r="H133" s="164"/>
      <c r="I133" s="164"/>
      <c r="J133" s="164"/>
      <c r="K133" s="165"/>
      <c r="P133" s="166"/>
      <c r="Q133" s="166"/>
      <c r="R133" s="166"/>
      <c r="S133" s="166"/>
      <c r="T133" s="166"/>
      <c r="U133" s="166"/>
      <c r="V133" s="166"/>
      <c r="W133" s="166"/>
      <c r="X133" s="166"/>
      <c r="Y133" s="166"/>
      <c r="Z133" s="166"/>
      <c r="AA133" s="166"/>
    </row>
    <row r="134" spans="1:27" s="161" customFormat="1" x14ac:dyDescent="0.25">
      <c r="A134" s="164"/>
      <c r="B134" s="164"/>
      <c r="C134" s="164"/>
      <c r="D134" s="164"/>
      <c r="E134" s="164"/>
      <c r="F134" s="164"/>
      <c r="G134" s="164"/>
      <c r="H134" s="164"/>
      <c r="I134" s="164"/>
      <c r="J134" s="164"/>
      <c r="K134" s="165"/>
      <c r="P134" s="166"/>
      <c r="Q134" s="166"/>
      <c r="R134" s="166"/>
      <c r="S134" s="166"/>
      <c r="T134" s="166"/>
      <c r="U134" s="166"/>
      <c r="V134" s="166"/>
      <c r="W134" s="166"/>
      <c r="X134" s="166"/>
      <c r="Y134" s="166"/>
      <c r="Z134" s="166"/>
      <c r="AA134" s="166"/>
    </row>
    <row r="135" spans="1:27" s="161" customFormat="1" x14ac:dyDescent="0.25">
      <c r="A135" s="164"/>
      <c r="B135" s="164"/>
      <c r="C135" s="164"/>
      <c r="D135" s="164"/>
      <c r="E135" s="164"/>
      <c r="F135" s="164"/>
      <c r="G135" s="164"/>
      <c r="H135" s="164"/>
      <c r="I135" s="164"/>
      <c r="J135" s="164"/>
      <c r="K135" s="165"/>
      <c r="P135" s="166"/>
      <c r="Q135" s="166"/>
      <c r="R135" s="166"/>
      <c r="S135" s="166"/>
      <c r="T135" s="166"/>
      <c r="U135" s="166"/>
      <c r="V135" s="166"/>
      <c r="W135" s="166"/>
      <c r="X135" s="166"/>
      <c r="Y135" s="166"/>
      <c r="Z135" s="166"/>
      <c r="AA135" s="166"/>
    </row>
    <row r="136" spans="1:27" s="161" customFormat="1" x14ac:dyDescent="0.25">
      <c r="A136" s="164"/>
      <c r="B136" s="164"/>
      <c r="C136" s="164"/>
      <c r="D136" s="164"/>
      <c r="E136" s="164"/>
      <c r="F136" s="164"/>
      <c r="G136" s="164"/>
      <c r="H136" s="164"/>
      <c r="I136" s="164"/>
      <c r="J136" s="164"/>
      <c r="K136" s="165"/>
      <c r="P136" s="166"/>
      <c r="Q136" s="166"/>
      <c r="R136" s="166"/>
      <c r="S136" s="166"/>
      <c r="T136" s="166"/>
      <c r="U136" s="166"/>
      <c r="V136" s="166"/>
      <c r="W136" s="166"/>
      <c r="X136" s="166"/>
      <c r="Y136" s="166"/>
      <c r="Z136" s="166"/>
      <c r="AA136" s="166"/>
    </row>
    <row r="137" spans="1:27" s="161" customFormat="1" x14ac:dyDescent="0.25">
      <c r="A137" s="164"/>
      <c r="B137" s="164"/>
      <c r="C137" s="164"/>
      <c r="D137" s="164"/>
      <c r="E137" s="164"/>
      <c r="F137" s="164"/>
      <c r="G137" s="164"/>
      <c r="H137" s="164"/>
      <c r="I137" s="164"/>
      <c r="J137" s="164"/>
      <c r="K137" s="165"/>
      <c r="P137" s="166"/>
      <c r="Q137" s="166"/>
      <c r="R137" s="166"/>
      <c r="S137" s="166"/>
      <c r="T137" s="166"/>
      <c r="U137" s="166"/>
      <c r="V137" s="166"/>
      <c r="W137" s="166"/>
      <c r="X137" s="166"/>
      <c r="Y137" s="166"/>
      <c r="Z137" s="166"/>
      <c r="AA137" s="166"/>
    </row>
    <row r="138" spans="1:27" s="161" customFormat="1" x14ac:dyDescent="0.25">
      <c r="A138" s="164"/>
      <c r="B138" s="164"/>
      <c r="C138" s="164"/>
      <c r="D138" s="164"/>
      <c r="E138" s="164"/>
      <c r="F138" s="164"/>
      <c r="G138" s="164"/>
      <c r="H138" s="164"/>
      <c r="I138" s="164"/>
      <c r="J138" s="164"/>
      <c r="K138" s="165"/>
      <c r="P138" s="166"/>
      <c r="Q138" s="166"/>
      <c r="R138" s="166"/>
      <c r="S138" s="166"/>
      <c r="T138" s="166"/>
      <c r="U138" s="166"/>
      <c r="V138" s="166"/>
      <c r="W138" s="166"/>
      <c r="X138" s="166"/>
      <c r="Y138" s="166"/>
      <c r="Z138" s="166"/>
      <c r="AA138" s="166"/>
    </row>
    <row r="139" spans="1:27" s="161" customFormat="1" x14ac:dyDescent="0.25">
      <c r="A139" s="164"/>
      <c r="B139" s="164"/>
      <c r="C139" s="164"/>
      <c r="D139" s="164"/>
      <c r="E139" s="164"/>
      <c r="F139" s="164"/>
      <c r="G139" s="164"/>
      <c r="H139" s="164"/>
      <c r="I139" s="164"/>
      <c r="J139" s="164"/>
      <c r="K139" s="165"/>
      <c r="P139" s="166"/>
      <c r="Q139" s="166"/>
      <c r="R139" s="166"/>
      <c r="S139" s="166"/>
      <c r="T139" s="166"/>
      <c r="U139" s="166"/>
      <c r="V139" s="166"/>
      <c r="W139" s="166"/>
      <c r="X139" s="166"/>
      <c r="Y139" s="166"/>
      <c r="Z139" s="166"/>
      <c r="AA139" s="166"/>
    </row>
    <row r="140" spans="1:27" s="161" customFormat="1" x14ac:dyDescent="0.25">
      <c r="A140" s="164"/>
      <c r="B140" s="164"/>
      <c r="C140" s="164"/>
      <c r="D140" s="164"/>
      <c r="E140" s="164"/>
      <c r="F140" s="164"/>
      <c r="G140" s="164"/>
      <c r="H140" s="164"/>
      <c r="I140" s="164"/>
      <c r="J140" s="164"/>
      <c r="K140" s="165"/>
      <c r="P140" s="166"/>
      <c r="Q140" s="166"/>
      <c r="R140" s="166"/>
      <c r="S140" s="166"/>
      <c r="T140" s="166"/>
      <c r="U140" s="166"/>
      <c r="V140" s="166"/>
      <c r="W140" s="166"/>
      <c r="X140" s="166"/>
      <c r="Y140" s="166"/>
      <c r="Z140" s="166"/>
      <c r="AA140" s="166"/>
    </row>
    <row r="141" spans="1:27" s="161" customFormat="1" x14ac:dyDescent="0.25">
      <c r="A141" s="164"/>
      <c r="B141" s="164"/>
      <c r="C141" s="164"/>
      <c r="D141" s="164"/>
      <c r="E141" s="164"/>
      <c r="F141" s="164"/>
      <c r="G141" s="164"/>
      <c r="H141" s="164"/>
      <c r="I141" s="164"/>
      <c r="J141" s="164"/>
      <c r="K141" s="165"/>
      <c r="P141" s="166"/>
      <c r="Q141" s="166"/>
      <c r="R141" s="166"/>
      <c r="S141" s="166"/>
      <c r="T141" s="166"/>
      <c r="U141" s="166"/>
      <c r="V141" s="166"/>
      <c r="W141" s="166"/>
      <c r="X141" s="166"/>
      <c r="Y141" s="166"/>
      <c r="Z141" s="166"/>
      <c r="AA141" s="166"/>
    </row>
    <row r="142" spans="1:27" s="161" customFormat="1" x14ac:dyDescent="0.25">
      <c r="A142" s="164"/>
      <c r="B142" s="164"/>
      <c r="C142" s="164"/>
      <c r="D142" s="164"/>
      <c r="E142" s="164"/>
      <c r="F142" s="164"/>
      <c r="G142" s="164"/>
      <c r="H142" s="164"/>
      <c r="I142" s="164"/>
      <c r="J142" s="164"/>
      <c r="K142" s="165"/>
      <c r="P142" s="166"/>
      <c r="Q142" s="166"/>
      <c r="R142" s="166"/>
      <c r="S142" s="166"/>
      <c r="T142" s="166"/>
      <c r="U142" s="166"/>
      <c r="V142" s="166"/>
      <c r="W142" s="166"/>
      <c r="X142" s="166"/>
      <c r="Y142" s="166"/>
      <c r="Z142" s="166"/>
      <c r="AA142" s="166"/>
    </row>
    <row r="143" spans="1:27" s="161" customFormat="1" x14ac:dyDescent="0.25">
      <c r="A143" s="164"/>
      <c r="B143" s="164"/>
      <c r="C143" s="164"/>
      <c r="D143" s="164"/>
      <c r="E143" s="164"/>
      <c r="F143" s="164"/>
      <c r="G143" s="164"/>
      <c r="H143" s="164"/>
      <c r="I143" s="164"/>
      <c r="J143" s="164"/>
      <c r="K143" s="165"/>
      <c r="P143" s="166"/>
      <c r="Q143" s="166"/>
      <c r="R143" s="166"/>
      <c r="S143" s="166"/>
      <c r="T143" s="166"/>
      <c r="U143" s="166"/>
      <c r="V143" s="166"/>
      <c r="W143" s="166"/>
      <c r="X143" s="166"/>
      <c r="Y143" s="166"/>
      <c r="Z143" s="166"/>
      <c r="AA143" s="166"/>
    </row>
    <row r="144" spans="1:27" s="161" customFormat="1" x14ac:dyDescent="0.25">
      <c r="A144" s="164"/>
      <c r="B144" s="164"/>
      <c r="C144" s="164"/>
      <c r="D144" s="164"/>
      <c r="E144" s="164"/>
      <c r="F144" s="164"/>
      <c r="G144" s="164"/>
      <c r="H144" s="164"/>
      <c r="I144" s="164"/>
      <c r="J144" s="164"/>
      <c r="K144" s="165"/>
      <c r="P144" s="166"/>
      <c r="Q144" s="166"/>
      <c r="R144" s="166"/>
      <c r="S144" s="166"/>
      <c r="T144" s="166"/>
      <c r="U144" s="166"/>
      <c r="V144" s="166"/>
      <c r="W144" s="166"/>
      <c r="X144" s="166"/>
      <c r="Y144" s="166"/>
      <c r="Z144" s="166"/>
      <c r="AA144" s="166"/>
    </row>
    <row r="145" spans="1:27" s="161" customFormat="1" x14ac:dyDescent="0.25">
      <c r="A145" s="164"/>
      <c r="B145" s="164"/>
      <c r="C145" s="164"/>
      <c r="D145" s="164"/>
      <c r="E145" s="164"/>
      <c r="F145" s="164"/>
      <c r="G145" s="164"/>
      <c r="H145" s="164"/>
      <c r="I145" s="164"/>
      <c r="J145" s="164"/>
      <c r="K145" s="165"/>
      <c r="P145" s="166"/>
      <c r="Q145" s="166"/>
      <c r="R145" s="166"/>
      <c r="S145" s="166"/>
      <c r="T145" s="166"/>
      <c r="U145" s="166"/>
      <c r="V145" s="166"/>
      <c r="W145" s="166"/>
      <c r="X145" s="166"/>
      <c r="Y145" s="166"/>
      <c r="Z145" s="166"/>
      <c r="AA145" s="166"/>
    </row>
    <row r="146" spans="1:27" s="161" customFormat="1" x14ac:dyDescent="0.25">
      <c r="A146" s="164"/>
      <c r="B146" s="164"/>
      <c r="C146" s="164"/>
      <c r="D146" s="164"/>
      <c r="E146" s="164"/>
      <c r="F146" s="164"/>
      <c r="G146" s="164"/>
      <c r="H146" s="164"/>
      <c r="I146" s="164"/>
      <c r="J146" s="164"/>
      <c r="K146" s="165"/>
      <c r="P146" s="166"/>
      <c r="Q146" s="166"/>
      <c r="R146" s="166"/>
      <c r="S146" s="166"/>
      <c r="T146" s="166"/>
      <c r="U146" s="166"/>
      <c r="V146" s="166"/>
      <c r="W146" s="166"/>
      <c r="X146" s="166"/>
      <c r="Y146" s="166"/>
      <c r="Z146" s="166"/>
      <c r="AA146" s="166"/>
    </row>
    <row r="147" spans="1:27" s="161" customFormat="1" x14ac:dyDescent="0.25">
      <c r="A147" s="164"/>
      <c r="B147" s="164"/>
      <c r="C147" s="164"/>
      <c r="D147" s="164"/>
      <c r="E147" s="164"/>
      <c r="F147" s="164"/>
      <c r="G147" s="164"/>
      <c r="H147" s="164"/>
      <c r="I147" s="164"/>
      <c r="J147" s="164"/>
      <c r="K147" s="165"/>
      <c r="P147" s="166"/>
      <c r="Q147" s="166"/>
      <c r="R147" s="166"/>
      <c r="S147" s="166"/>
      <c r="T147" s="166"/>
      <c r="U147" s="166"/>
      <c r="V147" s="166"/>
      <c r="W147" s="166"/>
      <c r="X147" s="166"/>
      <c r="Y147" s="166"/>
      <c r="Z147" s="166"/>
      <c r="AA147" s="166"/>
    </row>
    <row r="148" spans="1:27" s="161" customFormat="1" x14ac:dyDescent="0.25">
      <c r="A148" s="164"/>
      <c r="B148" s="164"/>
      <c r="C148" s="164"/>
      <c r="D148" s="164"/>
      <c r="E148" s="164"/>
      <c r="F148" s="164"/>
      <c r="G148" s="164"/>
      <c r="H148" s="164"/>
      <c r="I148" s="164"/>
      <c r="J148" s="164"/>
      <c r="K148" s="165"/>
      <c r="P148" s="166"/>
      <c r="Q148" s="166"/>
      <c r="R148" s="166"/>
      <c r="S148" s="166"/>
      <c r="T148" s="166"/>
      <c r="U148" s="166"/>
      <c r="V148" s="166"/>
      <c r="W148" s="166"/>
      <c r="X148" s="166"/>
      <c r="Y148" s="166"/>
      <c r="Z148" s="166"/>
      <c r="AA148" s="166"/>
    </row>
    <row r="149" spans="1:27" s="161" customFormat="1" x14ac:dyDescent="0.25">
      <c r="A149" s="164"/>
      <c r="B149" s="164"/>
      <c r="C149" s="164"/>
      <c r="D149" s="164"/>
      <c r="E149" s="164"/>
      <c r="F149" s="164"/>
      <c r="G149" s="164"/>
      <c r="H149" s="164"/>
      <c r="I149" s="164"/>
      <c r="J149" s="164"/>
      <c r="K149" s="165"/>
      <c r="P149" s="166"/>
      <c r="Q149" s="166"/>
      <c r="R149" s="166"/>
      <c r="S149" s="166"/>
      <c r="T149" s="166"/>
      <c r="U149" s="166"/>
      <c r="V149" s="166"/>
      <c r="W149" s="166"/>
      <c r="X149" s="166"/>
      <c r="Y149" s="166"/>
      <c r="Z149" s="166"/>
      <c r="AA149" s="166"/>
    </row>
    <row r="150" spans="1:27" s="161" customFormat="1" x14ac:dyDescent="0.25">
      <c r="A150" s="164"/>
      <c r="B150" s="164"/>
      <c r="C150" s="164"/>
      <c r="D150" s="164"/>
      <c r="E150" s="164"/>
      <c r="F150" s="164"/>
      <c r="G150" s="164"/>
      <c r="H150" s="164"/>
      <c r="I150" s="164"/>
      <c r="J150" s="164"/>
      <c r="K150" s="165"/>
      <c r="P150" s="166"/>
      <c r="Q150" s="166"/>
      <c r="R150" s="166"/>
      <c r="S150" s="166"/>
      <c r="T150" s="166"/>
      <c r="U150" s="166"/>
      <c r="V150" s="166"/>
      <c r="W150" s="166"/>
      <c r="X150" s="166"/>
      <c r="Y150" s="166"/>
      <c r="Z150" s="166"/>
      <c r="AA150" s="166"/>
    </row>
    <row r="151" spans="1:27" s="161" customFormat="1" x14ac:dyDescent="0.25">
      <c r="A151" s="164"/>
      <c r="B151" s="164"/>
      <c r="C151" s="164"/>
      <c r="D151" s="164"/>
      <c r="E151" s="164"/>
      <c r="F151" s="164"/>
      <c r="G151" s="164"/>
      <c r="H151" s="164"/>
      <c r="I151" s="164"/>
      <c r="J151" s="164"/>
      <c r="K151" s="165"/>
      <c r="P151" s="166"/>
      <c r="Q151" s="166"/>
      <c r="R151" s="166"/>
      <c r="S151" s="166"/>
      <c r="T151" s="166"/>
      <c r="U151" s="166"/>
      <c r="V151" s="166"/>
      <c r="W151" s="166"/>
      <c r="X151" s="166"/>
      <c r="Y151" s="166"/>
      <c r="Z151" s="166"/>
      <c r="AA151" s="166"/>
    </row>
    <row r="152" spans="1:27" s="161" customFormat="1" x14ac:dyDescent="0.25">
      <c r="A152" s="164"/>
      <c r="B152" s="164"/>
      <c r="C152" s="164"/>
      <c r="D152" s="164"/>
      <c r="E152" s="164"/>
      <c r="F152" s="164"/>
      <c r="G152" s="164"/>
      <c r="H152" s="164"/>
      <c r="I152" s="164"/>
      <c r="J152" s="164"/>
      <c r="K152" s="165"/>
      <c r="P152" s="166"/>
      <c r="Q152" s="166"/>
      <c r="R152" s="166"/>
      <c r="S152" s="166"/>
      <c r="T152" s="166"/>
      <c r="U152" s="166"/>
      <c r="V152" s="166"/>
      <c r="W152" s="166"/>
      <c r="X152" s="166"/>
      <c r="Y152" s="166"/>
      <c r="Z152" s="166"/>
      <c r="AA152" s="166"/>
    </row>
    <row r="153" spans="1:27" s="161" customFormat="1" x14ac:dyDescent="0.25">
      <c r="A153" s="164"/>
      <c r="B153" s="164"/>
      <c r="C153" s="164"/>
      <c r="D153" s="164"/>
      <c r="E153" s="164"/>
      <c r="F153" s="164"/>
      <c r="G153" s="164"/>
      <c r="H153" s="164"/>
      <c r="I153" s="164"/>
      <c r="J153" s="164"/>
      <c r="K153" s="165"/>
      <c r="P153" s="166"/>
      <c r="Q153" s="166"/>
      <c r="R153" s="166"/>
      <c r="S153" s="166"/>
      <c r="T153" s="166"/>
      <c r="U153" s="166"/>
      <c r="V153" s="166"/>
      <c r="W153" s="166"/>
      <c r="X153" s="166"/>
      <c r="Y153" s="166"/>
      <c r="Z153" s="166"/>
      <c r="AA153" s="166"/>
    </row>
    <row r="154" spans="1:27" s="161" customFormat="1" x14ac:dyDescent="0.25">
      <c r="A154" s="164"/>
      <c r="B154" s="164"/>
      <c r="C154" s="164"/>
      <c r="D154" s="164"/>
      <c r="E154" s="164"/>
      <c r="F154" s="164"/>
      <c r="G154" s="164"/>
      <c r="H154" s="164"/>
      <c r="I154" s="164"/>
      <c r="J154" s="164"/>
      <c r="K154" s="165"/>
      <c r="P154" s="166"/>
      <c r="Q154" s="166"/>
      <c r="R154" s="166"/>
      <c r="S154" s="166"/>
      <c r="T154" s="166"/>
      <c r="U154" s="166"/>
      <c r="V154" s="166"/>
      <c r="W154" s="166"/>
      <c r="X154" s="166"/>
      <c r="Y154" s="166"/>
      <c r="Z154" s="166"/>
      <c r="AA154" s="166"/>
    </row>
    <row r="155" spans="1:27" s="161" customFormat="1" x14ac:dyDescent="0.25">
      <c r="A155" s="164"/>
      <c r="B155" s="164"/>
      <c r="C155" s="164"/>
      <c r="D155" s="164"/>
      <c r="E155" s="164"/>
      <c r="F155" s="164"/>
      <c r="G155" s="164"/>
      <c r="H155" s="164"/>
      <c r="I155" s="164"/>
      <c r="J155" s="164"/>
      <c r="K155" s="165"/>
      <c r="P155" s="166"/>
      <c r="Q155" s="166"/>
      <c r="R155" s="166"/>
      <c r="S155" s="166"/>
      <c r="T155" s="166"/>
      <c r="U155" s="166"/>
      <c r="V155" s="166"/>
      <c r="W155" s="166"/>
      <c r="X155" s="166"/>
      <c r="Y155" s="166"/>
      <c r="Z155" s="166"/>
      <c r="AA155" s="166"/>
    </row>
    <row r="156" spans="1:27" s="161" customFormat="1" x14ac:dyDescent="0.25">
      <c r="A156" s="164"/>
      <c r="B156" s="164"/>
      <c r="C156" s="164"/>
      <c r="D156" s="164"/>
      <c r="E156" s="164"/>
      <c r="F156" s="164"/>
      <c r="G156" s="164"/>
      <c r="H156" s="164"/>
      <c r="I156" s="164"/>
      <c r="J156" s="164"/>
      <c r="K156" s="165"/>
      <c r="P156" s="166"/>
      <c r="Q156" s="166"/>
      <c r="R156" s="166"/>
      <c r="S156" s="166"/>
      <c r="T156" s="166"/>
      <c r="U156" s="166"/>
      <c r="V156" s="166"/>
      <c r="W156" s="166"/>
      <c r="X156" s="166"/>
      <c r="Y156" s="166"/>
      <c r="Z156" s="166"/>
      <c r="AA156" s="166"/>
    </row>
    <row r="157" spans="1:27" s="161" customFormat="1" x14ac:dyDescent="0.25">
      <c r="A157" s="164"/>
      <c r="B157" s="164"/>
      <c r="C157" s="164"/>
      <c r="D157" s="164"/>
      <c r="E157" s="164"/>
      <c r="F157" s="164"/>
      <c r="G157" s="164"/>
      <c r="H157" s="164"/>
      <c r="I157" s="164"/>
      <c r="J157" s="164"/>
      <c r="K157" s="165"/>
      <c r="P157" s="166"/>
      <c r="Q157" s="166"/>
      <c r="R157" s="166"/>
      <c r="S157" s="166"/>
      <c r="T157" s="166"/>
      <c r="U157" s="166"/>
      <c r="V157" s="166"/>
      <c r="W157" s="166"/>
      <c r="X157" s="166"/>
      <c r="Y157" s="166"/>
      <c r="Z157" s="166"/>
      <c r="AA157" s="166"/>
    </row>
    <row r="158" spans="1:27" s="161" customFormat="1" x14ac:dyDescent="0.25">
      <c r="A158" s="164"/>
      <c r="B158" s="164"/>
      <c r="C158" s="164"/>
      <c r="D158" s="164"/>
      <c r="E158" s="164"/>
      <c r="F158" s="164"/>
      <c r="G158" s="164"/>
      <c r="H158" s="164"/>
      <c r="I158" s="164"/>
      <c r="J158" s="164"/>
      <c r="K158" s="165"/>
      <c r="P158" s="166"/>
      <c r="Q158" s="166"/>
      <c r="R158" s="166"/>
      <c r="S158" s="166"/>
      <c r="T158" s="166"/>
      <c r="U158" s="166"/>
      <c r="V158" s="166"/>
      <c r="W158" s="166"/>
      <c r="X158" s="166"/>
      <c r="Y158" s="166"/>
      <c r="Z158" s="166"/>
      <c r="AA158" s="166"/>
    </row>
    <row r="159" spans="1:27" s="161" customFormat="1" x14ac:dyDescent="0.25">
      <c r="A159" s="164"/>
      <c r="B159" s="164"/>
      <c r="C159" s="164"/>
      <c r="D159" s="164"/>
      <c r="E159" s="164"/>
      <c r="F159" s="164"/>
      <c r="G159" s="164"/>
      <c r="H159" s="164"/>
      <c r="I159" s="164"/>
      <c r="J159" s="164"/>
      <c r="K159" s="165"/>
      <c r="P159" s="166"/>
      <c r="Q159" s="166"/>
      <c r="R159" s="166"/>
      <c r="S159" s="166"/>
      <c r="T159" s="166"/>
      <c r="U159" s="166"/>
      <c r="V159" s="166"/>
      <c r="W159" s="166"/>
      <c r="X159" s="166"/>
      <c r="Y159" s="166"/>
      <c r="Z159" s="166"/>
      <c r="AA159" s="166"/>
    </row>
    <row r="160" spans="1:27" s="161" customFormat="1" x14ac:dyDescent="0.25">
      <c r="A160" s="164"/>
      <c r="B160" s="164"/>
      <c r="C160" s="164"/>
      <c r="D160" s="164"/>
      <c r="E160" s="164"/>
      <c r="F160" s="164"/>
      <c r="G160" s="164"/>
      <c r="H160" s="164"/>
      <c r="I160" s="164"/>
      <c r="J160" s="164"/>
      <c r="K160" s="165"/>
      <c r="P160" s="166"/>
      <c r="Q160" s="166"/>
      <c r="R160" s="166"/>
      <c r="S160" s="166"/>
      <c r="T160" s="166"/>
      <c r="U160" s="166"/>
      <c r="V160" s="166"/>
      <c r="W160" s="166"/>
      <c r="X160" s="166"/>
      <c r="Y160" s="166"/>
      <c r="Z160" s="166"/>
      <c r="AA160" s="166"/>
    </row>
    <row r="161" spans="1:27" s="161" customFormat="1" x14ac:dyDescent="0.25">
      <c r="A161" s="164"/>
      <c r="B161" s="164"/>
      <c r="C161" s="164"/>
      <c r="D161" s="164"/>
      <c r="E161" s="164"/>
      <c r="F161" s="164"/>
      <c r="G161" s="164"/>
      <c r="H161" s="164"/>
      <c r="I161" s="164"/>
      <c r="J161" s="164"/>
      <c r="K161" s="165"/>
      <c r="P161" s="166"/>
      <c r="Q161" s="166"/>
      <c r="R161" s="166"/>
      <c r="S161" s="166"/>
      <c r="T161" s="166"/>
      <c r="U161" s="166"/>
      <c r="V161" s="166"/>
      <c r="W161" s="166"/>
      <c r="X161" s="166"/>
      <c r="Y161" s="166"/>
      <c r="Z161" s="166"/>
      <c r="AA161" s="166"/>
    </row>
    <row r="162" spans="1:27" s="161" customFormat="1" x14ac:dyDescent="0.25">
      <c r="A162" s="164"/>
      <c r="B162" s="164"/>
      <c r="C162" s="164"/>
      <c r="D162" s="164"/>
      <c r="E162" s="164"/>
      <c r="F162" s="164"/>
      <c r="G162" s="164"/>
      <c r="H162" s="164"/>
      <c r="I162" s="164"/>
      <c r="J162" s="164"/>
      <c r="K162" s="165"/>
      <c r="P162" s="166"/>
      <c r="Q162" s="166"/>
      <c r="R162" s="166"/>
      <c r="S162" s="166"/>
      <c r="T162" s="166"/>
      <c r="U162" s="166"/>
      <c r="V162" s="166"/>
      <c r="W162" s="166"/>
      <c r="X162" s="166"/>
      <c r="Y162" s="166"/>
      <c r="Z162" s="166"/>
      <c r="AA162" s="166"/>
    </row>
    <row r="163" spans="1:27" s="161" customFormat="1" x14ac:dyDescent="0.25">
      <c r="A163" s="164"/>
      <c r="B163" s="164"/>
      <c r="C163" s="164"/>
      <c r="D163" s="164"/>
      <c r="E163" s="164"/>
      <c r="F163" s="164"/>
      <c r="G163" s="164"/>
      <c r="H163" s="164"/>
      <c r="I163" s="164"/>
      <c r="J163" s="164"/>
      <c r="K163" s="165"/>
      <c r="P163" s="166"/>
      <c r="Q163" s="166"/>
      <c r="R163" s="166"/>
      <c r="S163" s="166"/>
      <c r="T163" s="166"/>
      <c r="U163" s="166"/>
      <c r="V163" s="166"/>
      <c r="W163" s="166"/>
      <c r="X163" s="166"/>
      <c r="Y163" s="166"/>
      <c r="Z163" s="166"/>
      <c r="AA163" s="166"/>
    </row>
    <row r="164" spans="1:27" s="161" customFormat="1" x14ac:dyDescent="0.25">
      <c r="A164" s="164"/>
      <c r="B164" s="164"/>
      <c r="C164" s="164"/>
      <c r="D164" s="164"/>
      <c r="E164" s="164"/>
      <c r="F164" s="164"/>
      <c r="G164" s="164"/>
      <c r="H164" s="164"/>
      <c r="I164" s="164"/>
      <c r="J164" s="164"/>
      <c r="K164" s="165"/>
      <c r="P164" s="166"/>
      <c r="Q164" s="166"/>
      <c r="R164" s="166"/>
      <c r="S164" s="166"/>
      <c r="T164" s="166"/>
      <c r="U164" s="166"/>
      <c r="V164" s="166"/>
      <c r="W164" s="166"/>
      <c r="X164" s="166"/>
      <c r="Y164" s="166"/>
      <c r="Z164" s="166"/>
      <c r="AA164" s="166"/>
    </row>
    <row r="165" spans="1:27" s="161" customFormat="1" x14ac:dyDescent="0.25">
      <c r="A165" s="164"/>
      <c r="B165" s="164"/>
      <c r="C165" s="164"/>
      <c r="D165" s="164"/>
      <c r="E165" s="164"/>
      <c r="F165" s="164"/>
      <c r="G165" s="164"/>
      <c r="H165" s="164"/>
      <c r="I165" s="164"/>
      <c r="J165" s="164"/>
      <c r="K165" s="165"/>
      <c r="P165" s="166"/>
      <c r="Q165" s="166"/>
      <c r="R165" s="166"/>
      <c r="S165" s="166"/>
      <c r="T165" s="166"/>
      <c r="U165" s="166"/>
      <c r="V165" s="166"/>
      <c r="W165" s="166"/>
      <c r="X165" s="166"/>
      <c r="Y165" s="166"/>
      <c r="Z165" s="166"/>
      <c r="AA165" s="166"/>
    </row>
    <row r="166" spans="1:27" s="161" customFormat="1" x14ac:dyDescent="0.25">
      <c r="A166" s="164"/>
      <c r="B166" s="164"/>
      <c r="C166" s="164"/>
      <c r="D166" s="164"/>
      <c r="E166" s="164"/>
      <c r="F166" s="164"/>
      <c r="G166" s="164"/>
      <c r="H166" s="164"/>
      <c r="I166" s="164"/>
      <c r="J166" s="164"/>
      <c r="K166" s="165"/>
      <c r="P166" s="166"/>
      <c r="Q166" s="166"/>
      <c r="R166" s="166"/>
      <c r="S166" s="166"/>
      <c r="T166" s="166"/>
      <c r="U166" s="166"/>
      <c r="V166" s="166"/>
      <c r="W166" s="166"/>
      <c r="X166" s="166"/>
      <c r="Y166" s="166"/>
      <c r="Z166" s="166"/>
      <c r="AA166" s="166"/>
    </row>
    <row r="167" spans="1:27" s="161" customFormat="1" x14ac:dyDescent="0.25">
      <c r="A167" s="164"/>
      <c r="B167" s="164"/>
      <c r="C167" s="164"/>
      <c r="D167" s="164"/>
      <c r="E167" s="164"/>
      <c r="F167" s="164"/>
      <c r="G167" s="164"/>
      <c r="H167" s="164"/>
      <c r="I167" s="164"/>
      <c r="J167" s="164"/>
      <c r="K167" s="165"/>
      <c r="P167" s="166"/>
      <c r="Q167" s="166"/>
      <c r="R167" s="166"/>
      <c r="S167" s="166"/>
      <c r="T167" s="166"/>
      <c r="U167" s="166"/>
      <c r="V167" s="166"/>
      <c r="W167" s="166"/>
      <c r="X167" s="166"/>
      <c r="Y167" s="166"/>
      <c r="Z167" s="166"/>
      <c r="AA167" s="166"/>
    </row>
    <row r="168" spans="1:27" s="81" customFormat="1" x14ac:dyDescent="0.25">
      <c r="A168" s="79"/>
      <c r="B168" s="79"/>
      <c r="C168" s="79"/>
      <c r="D168" s="79"/>
      <c r="E168" s="79"/>
      <c r="F168" s="79"/>
      <c r="G168" s="79"/>
      <c r="H168" s="79"/>
      <c r="I168" s="79"/>
      <c r="J168" s="79"/>
      <c r="K168" s="80"/>
      <c r="P168" s="82"/>
      <c r="Q168" s="82"/>
      <c r="R168" s="82"/>
      <c r="S168" s="82"/>
      <c r="T168" s="82"/>
      <c r="U168" s="82"/>
      <c r="V168" s="82"/>
      <c r="W168" s="82"/>
      <c r="X168" s="82"/>
      <c r="Y168" s="82"/>
      <c r="Z168" s="82"/>
      <c r="AA168" s="82"/>
    </row>
    <row r="169" spans="1:27" s="81" customFormat="1" x14ac:dyDescent="0.25">
      <c r="A169" s="79"/>
      <c r="B169" s="79"/>
      <c r="C169" s="79"/>
      <c r="D169" s="79"/>
      <c r="E169" s="79"/>
      <c r="F169" s="79"/>
      <c r="G169" s="79"/>
      <c r="H169" s="79"/>
      <c r="I169" s="79"/>
      <c r="J169" s="79"/>
      <c r="K169" s="80"/>
      <c r="P169" s="82"/>
      <c r="Q169" s="82"/>
      <c r="R169" s="82"/>
      <c r="S169" s="82"/>
      <c r="T169" s="82"/>
      <c r="U169" s="82"/>
      <c r="V169" s="82"/>
      <c r="W169" s="82"/>
      <c r="X169" s="82"/>
      <c r="Y169" s="82"/>
      <c r="Z169" s="82"/>
      <c r="AA169" s="82"/>
    </row>
    <row r="170" spans="1:27" s="81" customFormat="1" x14ac:dyDescent="0.25">
      <c r="A170" s="79"/>
      <c r="B170" s="79"/>
      <c r="C170" s="79"/>
      <c r="D170" s="79"/>
      <c r="E170" s="79"/>
      <c r="F170" s="79"/>
      <c r="G170" s="79"/>
      <c r="H170" s="79"/>
      <c r="I170" s="79"/>
      <c r="J170" s="79"/>
      <c r="K170" s="80"/>
      <c r="P170" s="82"/>
      <c r="Q170" s="82"/>
      <c r="R170" s="82"/>
      <c r="S170" s="82"/>
      <c r="T170" s="82"/>
      <c r="U170" s="82"/>
      <c r="V170" s="82"/>
      <c r="W170" s="82"/>
      <c r="X170" s="82"/>
      <c r="Y170" s="82"/>
      <c r="Z170" s="82"/>
      <c r="AA170" s="82"/>
    </row>
    <row r="171" spans="1:27" s="81" customFormat="1" x14ac:dyDescent="0.25">
      <c r="A171" s="79"/>
      <c r="B171" s="79"/>
      <c r="C171" s="79"/>
      <c r="D171" s="79"/>
      <c r="E171" s="79"/>
      <c r="F171" s="79"/>
      <c r="G171" s="79"/>
      <c r="H171" s="79"/>
      <c r="I171" s="79"/>
      <c r="J171" s="79"/>
      <c r="K171" s="80"/>
      <c r="P171" s="82"/>
      <c r="Q171" s="82"/>
      <c r="R171" s="82"/>
      <c r="S171" s="82"/>
      <c r="T171" s="82"/>
      <c r="U171" s="82"/>
      <c r="V171" s="82"/>
      <c r="W171" s="82"/>
      <c r="X171" s="82"/>
      <c r="Y171" s="82"/>
      <c r="Z171" s="82"/>
      <c r="AA171" s="82"/>
    </row>
    <row r="172" spans="1:27" s="81" customFormat="1" x14ac:dyDescent="0.25">
      <c r="A172" s="79"/>
      <c r="B172" s="79"/>
      <c r="C172" s="79"/>
      <c r="D172" s="79"/>
      <c r="E172" s="79"/>
      <c r="F172" s="79"/>
      <c r="G172" s="79"/>
      <c r="H172" s="79"/>
      <c r="I172" s="79"/>
      <c r="J172" s="79"/>
      <c r="K172" s="80"/>
      <c r="P172" s="82"/>
      <c r="Q172" s="82"/>
      <c r="R172" s="82"/>
      <c r="S172" s="82"/>
      <c r="T172" s="82"/>
      <c r="U172" s="82"/>
      <c r="V172" s="82"/>
      <c r="W172" s="82"/>
      <c r="X172" s="82"/>
      <c r="Y172" s="82"/>
      <c r="Z172" s="82"/>
      <c r="AA172" s="82"/>
    </row>
    <row r="173" spans="1:27" s="81" customFormat="1" x14ac:dyDescent="0.25">
      <c r="A173" s="79"/>
      <c r="B173" s="79"/>
      <c r="C173" s="79"/>
      <c r="D173" s="79"/>
      <c r="E173" s="79"/>
      <c r="F173" s="79"/>
      <c r="G173" s="79"/>
      <c r="H173" s="79"/>
      <c r="I173" s="79"/>
      <c r="J173" s="79"/>
      <c r="K173" s="80"/>
      <c r="P173" s="82"/>
      <c r="Q173" s="82"/>
      <c r="R173" s="82"/>
      <c r="S173" s="82"/>
      <c r="T173" s="82"/>
      <c r="U173" s="82"/>
      <c r="V173" s="82"/>
      <c r="W173" s="82"/>
      <c r="X173" s="82"/>
      <c r="Y173" s="82"/>
      <c r="Z173" s="82"/>
      <c r="AA173" s="82"/>
    </row>
    <row r="174" spans="1:27" s="81" customFormat="1" x14ac:dyDescent="0.25">
      <c r="A174" s="79"/>
      <c r="B174" s="79"/>
      <c r="C174" s="79"/>
      <c r="D174" s="79"/>
      <c r="E174" s="79"/>
      <c r="F174" s="79"/>
      <c r="G174" s="79"/>
      <c r="H174" s="79"/>
      <c r="I174" s="79"/>
      <c r="J174" s="79"/>
      <c r="K174" s="80"/>
      <c r="P174" s="82"/>
      <c r="Q174" s="82"/>
      <c r="R174" s="82"/>
      <c r="S174" s="82"/>
      <c r="T174" s="82"/>
      <c r="U174" s="82"/>
      <c r="V174" s="82"/>
      <c r="W174" s="82"/>
      <c r="X174" s="82"/>
      <c r="Y174" s="82"/>
      <c r="Z174" s="82"/>
      <c r="AA174" s="82"/>
    </row>
    <row r="175" spans="1:27" s="81" customFormat="1" x14ac:dyDescent="0.25">
      <c r="A175" s="79"/>
      <c r="B175" s="79"/>
      <c r="C175" s="79"/>
      <c r="D175" s="79"/>
      <c r="E175" s="79"/>
      <c r="F175" s="79"/>
      <c r="G175" s="79"/>
      <c r="H175" s="79"/>
      <c r="I175" s="79"/>
      <c r="J175" s="79"/>
      <c r="K175" s="80"/>
      <c r="P175" s="82"/>
      <c r="Q175" s="82"/>
      <c r="R175" s="82"/>
      <c r="S175" s="82"/>
      <c r="T175" s="82"/>
      <c r="U175" s="82"/>
      <c r="V175" s="82"/>
      <c r="W175" s="82"/>
      <c r="X175" s="82"/>
      <c r="Y175" s="82"/>
      <c r="Z175" s="82"/>
      <c r="AA175" s="82"/>
    </row>
    <row r="176" spans="1:27" s="81" customFormat="1" x14ac:dyDescent="0.25">
      <c r="A176" s="79"/>
      <c r="B176" s="79"/>
      <c r="C176" s="79"/>
      <c r="D176" s="79"/>
      <c r="E176" s="79"/>
      <c r="F176" s="79"/>
      <c r="G176" s="79"/>
      <c r="H176" s="79"/>
      <c r="I176" s="79"/>
      <c r="J176" s="79"/>
      <c r="K176" s="80"/>
      <c r="P176" s="82"/>
      <c r="Q176" s="82"/>
      <c r="R176" s="82"/>
      <c r="S176" s="82"/>
      <c r="T176" s="82"/>
      <c r="U176" s="82"/>
      <c r="V176" s="82"/>
      <c r="W176" s="82"/>
      <c r="X176" s="82"/>
      <c r="Y176" s="82"/>
      <c r="Z176" s="82"/>
      <c r="AA176" s="82"/>
    </row>
    <row r="177" spans="1:27" s="81" customFormat="1" x14ac:dyDescent="0.25">
      <c r="A177" s="79"/>
      <c r="B177" s="79"/>
      <c r="C177" s="79"/>
      <c r="D177" s="79"/>
      <c r="E177" s="79"/>
      <c r="F177" s="79"/>
      <c r="G177" s="79"/>
      <c r="H177" s="79"/>
      <c r="I177" s="79"/>
      <c r="J177" s="79"/>
      <c r="K177" s="80"/>
      <c r="P177" s="82"/>
      <c r="Q177" s="82"/>
      <c r="R177" s="82"/>
      <c r="S177" s="82"/>
      <c r="T177" s="82"/>
      <c r="U177" s="82"/>
      <c r="V177" s="82"/>
      <c r="W177" s="82"/>
      <c r="X177" s="82"/>
      <c r="Y177" s="82"/>
      <c r="Z177" s="82"/>
      <c r="AA177" s="82"/>
    </row>
    <row r="178" spans="1:27" s="81" customFormat="1" x14ac:dyDescent="0.25">
      <c r="A178" s="79"/>
      <c r="B178" s="79"/>
      <c r="C178" s="79"/>
      <c r="D178" s="79"/>
      <c r="E178" s="79"/>
      <c r="F178" s="79"/>
      <c r="G178" s="79"/>
      <c r="H178" s="79"/>
      <c r="I178" s="79"/>
      <c r="J178" s="79"/>
      <c r="K178" s="80"/>
      <c r="P178" s="82"/>
      <c r="Q178" s="82"/>
      <c r="R178" s="82"/>
      <c r="S178" s="82"/>
      <c r="T178" s="82"/>
      <c r="U178" s="82"/>
      <c r="V178" s="82"/>
      <c r="W178" s="82"/>
      <c r="X178" s="82"/>
      <c r="Y178" s="82"/>
      <c r="Z178" s="82"/>
      <c r="AA178" s="82"/>
    </row>
    <row r="179" spans="1:27" s="81" customFormat="1" x14ac:dyDescent="0.25">
      <c r="A179" s="79"/>
      <c r="B179" s="79"/>
      <c r="C179" s="79"/>
      <c r="D179" s="79"/>
      <c r="E179" s="79"/>
      <c r="F179" s="79"/>
      <c r="G179" s="79"/>
      <c r="H179" s="79"/>
      <c r="I179" s="79"/>
      <c r="J179" s="79"/>
      <c r="K179" s="80"/>
      <c r="P179" s="82"/>
      <c r="Q179" s="82"/>
      <c r="R179" s="82"/>
      <c r="S179" s="82"/>
      <c r="T179" s="82"/>
      <c r="U179" s="82"/>
      <c r="V179" s="82"/>
      <c r="W179" s="82"/>
      <c r="X179" s="82"/>
      <c r="Y179" s="82"/>
      <c r="Z179" s="82"/>
      <c r="AA179" s="82"/>
    </row>
    <row r="180" spans="1:27" s="81" customFormat="1" x14ac:dyDescent="0.25">
      <c r="A180" s="79"/>
      <c r="B180" s="79"/>
      <c r="C180" s="79"/>
      <c r="D180" s="79"/>
      <c r="E180" s="79"/>
      <c r="F180" s="79"/>
      <c r="G180" s="79"/>
      <c r="H180" s="79"/>
      <c r="I180" s="79"/>
      <c r="J180" s="79"/>
      <c r="K180" s="80"/>
      <c r="P180" s="82"/>
      <c r="Q180" s="82"/>
      <c r="R180" s="82"/>
      <c r="S180" s="82"/>
      <c r="T180" s="82"/>
      <c r="U180" s="82"/>
      <c r="V180" s="82"/>
      <c r="W180" s="82"/>
      <c r="X180" s="82"/>
      <c r="Y180" s="82"/>
      <c r="Z180" s="82"/>
      <c r="AA180" s="82"/>
    </row>
    <row r="181" spans="1:27" s="81" customFormat="1" x14ac:dyDescent="0.25">
      <c r="A181" s="79"/>
      <c r="B181" s="79"/>
      <c r="C181" s="79"/>
      <c r="D181" s="79"/>
      <c r="E181" s="79"/>
      <c r="F181" s="79"/>
      <c r="G181" s="79"/>
      <c r="H181" s="79"/>
      <c r="I181" s="79"/>
      <c r="J181" s="79"/>
      <c r="K181" s="80"/>
      <c r="P181" s="82"/>
      <c r="Q181" s="82"/>
      <c r="R181" s="82"/>
      <c r="S181" s="82"/>
      <c r="T181" s="82"/>
      <c r="U181" s="82"/>
      <c r="V181" s="82"/>
      <c r="W181" s="82"/>
      <c r="X181" s="82"/>
      <c r="Y181" s="82"/>
      <c r="Z181" s="82"/>
      <c r="AA181" s="82"/>
    </row>
    <row r="182" spans="1:27" s="81" customFormat="1" x14ac:dyDescent="0.25">
      <c r="A182" s="79"/>
      <c r="B182" s="79"/>
      <c r="C182" s="79"/>
      <c r="D182" s="79"/>
      <c r="E182" s="79"/>
      <c r="F182" s="79"/>
      <c r="G182" s="79"/>
      <c r="H182" s="79"/>
      <c r="I182" s="79"/>
      <c r="J182" s="79"/>
      <c r="K182" s="80"/>
      <c r="P182" s="82"/>
      <c r="Q182" s="82"/>
      <c r="R182" s="82"/>
      <c r="S182" s="82"/>
      <c r="T182" s="82"/>
      <c r="U182" s="82"/>
      <c r="V182" s="82"/>
      <c r="W182" s="82"/>
      <c r="X182" s="82"/>
      <c r="Y182" s="82"/>
      <c r="Z182" s="82"/>
      <c r="AA182" s="82"/>
    </row>
    <row r="183" spans="1:27" s="81" customFormat="1" x14ac:dyDescent="0.25">
      <c r="A183" s="79"/>
      <c r="B183" s="79"/>
      <c r="C183" s="79"/>
      <c r="D183" s="79"/>
      <c r="E183" s="79"/>
      <c r="F183" s="79"/>
      <c r="G183" s="79"/>
      <c r="H183" s="79"/>
      <c r="I183" s="79"/>
      <c r="J183" s="79"/>
      <c r="K183" s="80"/>
      <c r="P183" s="82"/>
      <c r="Q183" s="82"/>
      <c r="R183" s="82"/>
      <c r="S183" s="82"/>
      <c r="T183" s="82"/>
      <c r="U183" s="82"/>
      <c r="V183" s="82"/>
      <c r="W183" s="82"/>
      <c r="X183" s="82"/>
      <c r="Y183" s="82"/>
      <c r="Z183" s="82"/>
      <c r="AA183" s="82"/>
    </row>
    <row r="184" spans="1:27" s="81" customFormat="1" x14ac:dyDescent="0.25">
      <c r="A184" s="79"/>
      <c r="B184" s="79"/>
      <c r="C184" s="79"/>
      <c r="D184" s="79"/>
      <c r="E184" s="79"/>
      <c r="F184" s="79"/>
      <c r="G184" s="79"/>
      <c r="H184" s="79"/>
      <c r="I184" s="79"/>
      <c r="J184" s="79"/>
      <c r="K184" s="80"/>
      <c r="P184" s="82"/>
      <c r="Q184" s="82"/>
      <c r="R184" s="82"/>
      <c r="S184" s="82"/>
      <c r="T184" s="82"/>
      <c r="U184" s="82"/>
      <c r="V184" s="82"/>
      <c r="W184" s="82"/>
      <c r="X184" s="82"/>
      <c r="Y184" s="82"/>
      <c r="Z184" s="82"/>
      <c r="AA184" s="82"/>
    </row>
    <row r="185" spans="1:27" s="81" customFormat="1" x14ac:dyDescent="0.25">
      <c r="A185" s="79"/>
      <c r="B185" s="79"/>
      <c r="C185" s="79"/>
      <c r="D185" s="79"/>
      <c r="E185" s="79"/>
      <c r="F185" s="79"/>
      <c r="G185" s="79"/>
      <c r="H185" s="79"/>
      <c r="I185" s="79"/>
      <c r="J185" s="79"/>
      <c r="K185" s="80"/>
      <c r="P185" s="82"/>
      <c r="Q185" s="82"/>
      <c r="R185" s="82"/>
      <c r="S185" s="82"/>
      <c r="T185" s="82"/>
      <c r="U185" s="82"/>
      <c r="V185" s="82"/>
      <c r="W185" s="82"/>
      <c r="X185" s="82"/>
      <c r="Y185" s="82"/>
      <c r="Z185" s="82"/>
      <c r="AA185" s="82"/>
    </row>
    <row r="186" spans="1:27" s="81" customFormat="1" x14ac:dyDescent="0.25">
      <c r="A186" s="79"/>
      <c r="B186" s="79"/>
      <c r="C186" s="79"/>
      <c r="D186" s="79"/>
      <c r="E186" s="79"/>
      <c r="F186" s="79"/>
      <c r="G186" s="79"/>
      <c r="H186" s="79"/>
      <c r="I186" s="79"/>
      <c r="J186" s="79"/>
      <c r="K186" s="80"/>
      <c r="P186" s="82"/>
      <c r="Q186" s="82"/>
      <c r="R186" s="82"/>
      <c r="S186" s="82"/>
      <c r="T186" s="82"/>
      <c r="U186" s="82"/>
      <c r="V186" s="82"/>
      <c r="W186" s="82"/>
      <c r="X186" s="82"/>
      <c r="Y186" s="82"/>
      <c r="Z186" s="82"/>
      <c r="AA186" s="82"/>
    </row>
    <row r="187" spans="1:27" s="81" customFormat="1" x14ac:dyDescent="0.25">
      <c r="A187" s="79"/>
      <c r="B187" s="79"/>
      <c r="C187" s="79"/>
      <c r="D187" s="79"/>
      <c r="E187" s="79"/>
      <c r="F187" s="79"/>
      <c r="G187" s="79"/>
      <c r="H187" s="79"/>
      <c r="I187" s="79"/>
      <c r="J187" s="79"/>
      <c r="K187" s="80"/>
      <c r="P187" s="82"/>
      <c r="Q187" s="82"/>
      <c r="R187" s="82"/>
      <c r="S187" s="82"/>
      <c r="T187" s="82"/>
      <c r="U187" s="82"/>
      <c r="V187" s="82"/>
      <c r="W187" s="82"/>
      <c r="X187" s="82"/>
      <c r="Y187" s="82"/>
      <c r="Z187" s="82"/>
      <c r="AA187" s="82"/>
    </row>
    <row r="188" spans="1:27" s="81" customFormat="1" x14ac:dyDescent="0.25">
      <c r="A188" s="79"/>
      <c r="B188" s="79"/>
      <c r="C188" s="79"/>
      <c r="D188" s="79"/>
      <c r="E188" s="79"/>
      <c r="F188" s="79"/>
      <c r="G188" s="79"/>
      <c r="H188" s="79"/>
      <c r="I188" s="79"/>
      <c r="J188" s="79"/>
      <c r="K188" s="80"/>
      <c r="P188" s="82"/>
      <c r="Q188" s="82"/>
      <c r="R188" s="82"/>
      <c r="S188" s="82"/>
      <c r="T188" s="82"/>
      <c r="U188" s="82"/>
      <c r="V188" s="82"/>
      <c r="W188" s="82"/>
      <c r="X188" s="82"/>
      <c r="Y188" s="82"/>
      <c r="Z188" s="82"/>
      <c r="AA188" s="82"/>
    </row>
    <row r="189" spans="1:27" s="81" customFormat="1" x14ac:dyDescent="0.25">
      <c r="A189" s="79"/>
      <c r="B189" s="79"/>
      <c r="C189" s="79"/>
      <c r="D189" s="79"/>
      <c r="E189" s="79"/>
      <c r="F189" s="79"/>
      <c r="G189" s="79"/>
      <c r="H189" s="79"/>
      <c r="I189" s="79"/>
      <c r="J189" s="79"/>
      <c r="K189" s="80"/>
      <c r="P189" s="82"/>
      <c r="Q189" s="82"/>
      <c r="R189" s="82"/>
      <c r="S189" s="82"/>
      <c r="T189" s="82"/>
      <c r="U189" s="82"/>
      <c r="V189" s="82"/>
      <c r="W189" s="82"/>
      <c r="X189" s="82"/>
      <c r="Y189" s="82"/>
      <c r="Z189" s="82"/>
      <c r="AA189" s="82"/>
    </row>
    <row r="190" spans="1:27" s="81" customFormat="1" x14ac:dyDescent="0.25">
      <c r="A190" s="79"/>
      <c r="B190" s="79"/>
      <c r="C190" s="79"/>
      <c r="D190" s="79"/>
      <c r="E190" s="79"/>
      <c r="F190" s="79"/>
      <c r="G190" s="79"/>
      <c r="H190" s="79"/>
      <c r="I190" s="79"/>
      <c r="J190" s="79"/>
      <c r="K190" s="80"/>
      <c r="P190" s="82"/>
      <c r="Q190" s="82"/>
      <c r="R190" s="82"/>
      <c r="S190" s="82"/>
      <c r="T190" s="82"/>
      <c r="U190" s="82"/>
      <c r="V190" s="82"/>
      <c r="W190" s="82"/>
      <c r="X190" s="82"/>
      <c r="Y190" s="82"/>
      <c r="Z190" s="82"/>
      <c r="AA190" s="82"/>
    </row>
    <row r="191" spans="1:27" s="81" customFormat="1" x14ac:dyDescent="0.25">
      <c r="A191" s="79"/>
      <c r="B191" s="79"/>
      <c r="C191" s="79"/>
      <c r="D191" s="79"/>
      <c r="E191" s="79"/>
      <c r="F191" s="79"/>
      <c r="G191" s="79"/>
      <c r="H191" s="79"/>
      <c r="I191" s="79"/>
      <c r="J191" s="79"/>
      <c r="K191" s="80"/>
      <c r="P191" s="82"/>
      <c r="Q191" s="82"/>
      <c r="R191" s="82"/>
      <c r="S191" s="82"/>
      <c r="T191" s="82"/>
      <c r="U191" s="82"/>
      <c r="V191" s="82"/>
      <c r="W191" s="82"/>
      <c r="X191" s="82"/>
      <c r="Y191" s="82"/>
      <c r="Z191" s="82"/>
      <c r="AA191" s="82"/>
    </row>
    <row r="192" spans="1:27" s="81" customFormat="1" x14ac:dyDescent="0.25">
      <c r="A192" s="79"/>
      <c r="B192" s="79"/>
      <c r="C192" s="79"/>
      <c r="D192" s="79"/>
      <c r="E192" s="79"/>
      <c r="F192" s="79"/>
      <c r="G192" s="79"/>
      <c r="H192" s="79"/>
      <c r="I192" s="79"/>
      <c r="J192" s="79"/>
      <c r="K192" s="80"/>
      <c r="P192" s="82"/>
      <c r="Q192" s="82"/>
      <c r="R192" s="82"/>
      <c r="S192" s="82"/>
      <c r="T192" s="82"/>
      <c r="U192" s="82"/>
      <c r="V192" s="82"/>
      <c r="W192" s="82"/>
      <c r="X192" s="82"/>
      <c r="Y192" s="82"/>
      <c r="Z192" s="82"/>
      <c r="AA192" s="82"/>
    </row>
    <row r="193" spans="1:27" s="81" customFormat="1" x14ac:dyDescent="0.25">
      <c r="A193" s="79"/>
      <c r="B193" s="79"/>
      <c r="C193" s="79"/>
      <c r="D193" s="79"/>
      <c r="E193" s="79"/>
      <c r="F193" s="79"/>
      <c r="G193" s="79"/>
      <c r="H193" s="79"/>
      <c r="I193" s="79"/>
      <c r="J193" s="79"/>
      <c r="K193" s="80"/>
      <c r="P193" s="82"/>
      <c r="Q193" s="82"/>
      <c r="R193" s="82"/>
      <c r="S193" s="82"/>
      <c r="T193" s="82"/>
      <c r="U193" s="82"/>
      <c r="V193" s="82"/>
      <c r="W193" s="82"/>
      <c r="X193" s="82"/>
      <c r="Y193" s="82"/>
      <c r="Z193" s="82"/>
      <c r="AA193" s="82"/>
    </row>
    <row r="194" spans="1:27" s="81" customFormat="1" x14ac:dyDescent="0.25">
      <c r="A194" s="79"/>
      <c r="B194" s="79"/>
      <c r="C194" s="79"/>
      <c r="D194" s="79"/>
      <c r="E194" s="79"/>
      <c r="F194" s="79"/>
      <c r="G194" s="79"/>
      <c r="H194" s="79"/>
      <c r="I194" s="79"/>
      <c r="J194" s="79"/>
      <c r="K194" s="80"/>
      <c r="P194" s="82"/>
      <c r="Q194" s="82"/>
      <c r="R194" s="82"/>
      <c r="S194" s="82"/>
      <c r="T194" s="82"/>
      <c r="U194" s="82"/>
      <c r="V194" s="82"/>
      <c r="W194" s="82"/>
      <c r="X194" s="82"/>
      <c r="Y194" s="82"/>
      <c r="Z194" s="82"/>
      <c r="AA194" s="82"/>
    </row>
    <row r="195" spans="1:27" s="81" customFormat="1" x14ac:dyDescent="0.25">
      <c r="A195" s="79"/>
      <c r="B195" s="79"/>
      <c r="C195" s="79"/>
      <c r="D195" s="79"/>
      <c r="E195" s="79"/>
      <c r="F195" s="79"/>
      <c r="G195" s="79"/>
      <c r="H195" s="79"/>
      <c r="I195" s="79"/>
      <c r="J195" s="79"/>
      <c r="K195" s="80"/>
      <c r="P195" s="82"/>
      <c r="Q195" s="82"/>
      <c r="R195" s="82"/>
      <c r="S195" s="82"/>
      <c r="T195" s="82"/>
      <c r="U195" s="82"/>
      <c r="V195" s="82"/>
      <c r="W195" s="82"/>
      <c r="X195" s="82"/>
      <c r="Y195" s="82"/>
      <c r="Z195" s="82"/>
      <c r="AA195" s="82"/>
    </row>
    <row r="196" spans="1:27" s="81" customFormat="1" x14ac:dyDescent="0.25">
      <c r="A196" s="79"/>
      <c r="B196" s="79"/>
      <c r="C196" s="79"/>
      <c r="D196" s="79"/>
      <c r="E196" s="79"/>
      <c r="F196" s="79"/>
      <c r="G196" s="79"/>
      <c r="H196" s="79"/>
      <c r="I196" s="79"/>
      <c r="J196" s="79"/>
      <c r="K196" s="80"/>
      <c r="P196" s="82"/>
      <c r="Q196" s="82"/>
      <c r="R196" s="82"/>
      <c r="S196" s="82"/>
      <c r="T196" s="82"/>
      <c r="U196" s="82"/>
      <c r="V196" s="82"/>
      <c r="W196" s="82"/>
      <c r="X196" s="82"/>
      <c r="Y196" s="82"/>
      <c r="Z196" s="82"/>
      <c r="AA196" s="82"/>
    </row>
    <row r="197" spans="1:27" s="81" customFormat="1" x14ac:dyDescent="0.25">
      <c r="A197" s="79"/>
      <c r="B197" s="79"/>
      <c r="C197" s="79"/>
      <c r="D197" s="79"/>
      <c r="E197" s="79"/>
      <c r="F197" s="79"/>
      <c r="G197" s="79"/>
      <c r="H197" s="79"/>
      <c r="I197" s="79"/>
      <c r="J197" s="79"/>
      <c r="K197" s="80"/>
      <c r="P197" s="82"/>
      <c r="Q197" s="82"/>
      <c r="R197" s="82"/>
      <c r="S197" s="82"/>
      <c r="T197" s="82"/>
      <c r="U197" s="82"/>
      <c r="V197" s="82"/>
      <c r="W197" s="82"/>
      <c r="X197" s="82"/>
      <c r="Y197" s="82"/>
      <c r="Z197" s="82"/>
      <c r="AA197" s="82"/>
    </row>
    <row r="198" spans="1:27" s="81" customFormat="1" x14ac:dyDescent="0.25">
      <c r="A198" s="79"/>
      <c r="B198" s="79"/>
      <c r="C198" s="79"/>
      <c r="D198" s="79"/>
      <c r="E198" s="79"/>
      <c r="F198" s="79"/>
      <c r="G198" s="79"/>
      <c r="H198" s="79"/>
      <c r="I198" s="79"/>
      <c r="J198" s="79"/>
      <c r="K198" s="80"/>
      <c r="P198" s="82"/>
      <c r="Q198" s="82"/>
      <c r="R198" s="82"/>
      <c r="S198" s="82"/>
      <c r="T198" s="82"/>
      <c r="U198" s="82"/>
      <c r="V198" s="82"/>
      <c r="W198" s="82"/>
      <c r="X198" s="82"/>
      <c r="Y198" s="82"/>
      <c r="Z198" s="82"/>
      <c r="AA198" s="82"/>
    </row>
    <row r="199" spans="1:27" s="81" customFormat="1" x14ac:dyDescent="0.25">
      <c r="A199" s="79"/>
      <c r="B199" s="79"/>
      <c r="C199" s="79"/>
      <c r="D199" s="79"/>
      <c r="E199" s="79"/>
      <c r="F199" s="79"/>
      <c r="G199" s="79"/>
      <c r="H199" s="79"/>
      <c r="I199" s="79"/>
      <c r="J199" s="79"/>
      <c r="K199" s="80"/>
      <c r="P199" s="82"/>
      <c r="Q199" s="82"/>
      <c r="R199" s="82"/>
      <c r="S199" s="82"/>
      <c r="T199" s="82"/>
      <c r="U199" s="82"/>
      <c r="V199" s="82"/>
      <c r="W199" s="82"/>
      <c r="X199" s="82"/>
      <c r="Y199" s="82"/>
      <c r="Z199" s="82"/>
      <c r="AA199" s="82"/>
    </row>
    <row r="200" spans="1:27" s="81" customFormat="1" x14ac:dyDescent="0.25">
      <c r="A200" s="79"/>
      <c r="B200" s="79"/>
      <c r="C200" s="79"/>
      <c r="D200" s="79"/>
      <c r="E200" s="79"/>
      <c r="F200" s="79"/>
      <c r="G200" s="79"/>
      <c r="H200" s="79"/>
      <c r="I200" s="79"/>
      <c r="J200" s="79"/>
      <c r="K200" s="80"/>
      <c r="P200" s="82"/>
      <c r="Q200" s="82"/>
      <c r="R200" s="82"/>
      <c r="S200" s="82"/>
      <c r="T200" s="82"/>
      <c r="U200" s="82"/>
      <c r="V200" s="82"/>
      <c r="W200" s="82"/>
      <c r="X200" s="82"/>
      <c r="Y200" s="82"/>
      <c r="Z200" s="82"/>
      <c r="AA200" s="82"/>
    </row>
    <row r="201" spans="1:27" s="81" customFormat="1" x14ac:dyDescent="0.25">
      <c r="A201" s="79"/>
      <c r="B201" s="79"/>
      <c r="C201" s="79"/>
      <c r="D201" s="79"/>
      <c r="E201" s="79"/>
      <c r="F201" s="79"/>
      <c r="G201" s="79"/>
      <c r="H201" s="79"/>
      <c r="I201" s="79"/>
      <c r="J201" s="79"/>
      <c r="K201" s="80"/>
      <c r="P201" s="82"/>
      <c r="Q201" s="82"/>
      <c r="R201" s="82"/>
      <c r="S201" s="82"/>
      <c r="T201" s="82"/>
      <c r="U201" s="82"/>
      <c r="V201" s="82"/>
      <c r="W201" s="82"/>
      <c r="X201" s="82"/>
      <c r="Y201" s="82"/>
      <c r="Z201" s="82"/>
      <c r="AA201" s="82"/>
    </row>
    <row r="202" spans="1:27" s="81" customFormat="1" x14ac:dyDescent="0.25">
      <c r="A202" s="79"/>
      <c r="B202" s="79"/>
      <c r="C202" s="79"/>
      <c r="D202" s="79"/>
      <c r="E202" s="79"/>
      <c r="F202" s="79"/>
      <c r="G202" s="79"/>
      <c r="H202" s="79"/>
      <c r="I202" s="79"/>
      <c r="J202" s="79"/>
      <c r="K202" s="80"/>
      <c r="P202" s="82"/>
      <c r="Q202" s="82"/>
      <c r="R202" s="82"/>
      <c r="S202" s="82"/>
      <c r="T202" s="82"/>
      <c r="U202" s="82"/>
      <c r="V202" s="82"/>
      <c r="W202" s="82"/>
      <c r="X202" s="82"/>
      <c r="Y202" s="82"/>
      <c r="Z202" s="82"/>
      <c r="AA202" s="82"/>
    </row>
    <row r="203" spans="1:27" s="81" customFormat="1" x14ac:dyDescent="0.25">
      <c r="A203" s="79"/>
      <c r="B203" s="79"/>
      <c r="C203" s="79"/>
      <c r="D203" s="79"/>
      <c r="E203" s="79"/>
      <c r="F203" s="79"/>
      <c r="G203" s="79"/>
      <c r="H203" s="79"/>
      <c r="I203" s="79"/>
      <c r="J203" s="79"/>
      <c r="K203" s="80"/>
      <c r="P203" s="82"/>
      <c r="Q203" s="82"/>
      <c r="R203" s="82"/>
      <c r="S203" s="82"/>
      <c r="T203" s="82"/>
      <c r="U203" s="82"/>
      <c r="V203" s="82"/>
      <c r="W203" s="82"/>
      <c r="X203" s="82"/>
      <c r="Y203" s="82"/>
      <c r="Z203" s="82"/>
      <c r="AA203" s="82"/>
    </row>
    <row r="204" spans="1:27" s="81" customFormat="1" x14ac:dyDescent="0.25">
      <c r="A204" s="79"/>
      <c r="B204" s="79"/>
      <c r="C204" s="79"/>
      <c r="D204" s="79"/>
      <c r="E204" s="79"/>
      <c r="F204" s="79"/>
      <c r="G204" s="79"/>
      <c r="H204" s="79"/>
      <c r="I204" s="79"/>
      <c r="J204" s="79"/>
      <c r="K204" s="80"/>
      <c r="P204" s="82"/>
      <c r="Q204" s="82"/>
      <c r="R204" s="82"/>
      <c r="S204" s="82"/>
      <c r="T204" s="82"/>
      <c r="U204" s="82"/>
      <c r="V204" s="82"/>
      <c r="W204" s="82"/>
      <c r="X204" s="82"/>
      <c r="Y204" s="82"/>
      <c r="Z204" s="82"/>
      <c r="AA204" s="82"/>
    </row>
    <row r="205" spans="1:27" s="81" customFormat="1" x14ac:dyDescent="0.25">
      <c r="A205" s="79"/>
      <c r="B205" s="79"/>
      <c r="C205" s="79"/>
      <c r="D205" s="79"/>
      <c r="E205" s="79"/>
      <c r="F205" s="79"/>
      <c r="G205" s="79"/>
      <c r="H205" s="79"/>
      <c r="I205" s="79"/>
      <c r="J205" s="79"/>
      <c r="K205" s="80"/>
      <c r="P205" s="82"/>
      <c r="Q205" s="82"/>
      <c r="R205" s="82"/>
      <c r="S205" s="82"/>
      <c r="T205" s="82"/>
      <c r="U205" s="82"/>
      <c r="V205" s="82"/>
      <c r="W205" s="82"/>
      <c r="X205" s="82"/>
      <c r="Y205" s="82"/>
      <c r="Z205" s="82"/>
      <c r="AA205" s="82"/>
    </row>
    <row r="206" spans="1:27" s="81" customFormat="1" x14ac:dyDescent="0.25">
      <c r="A206" s="79"/>
      <c r="B206" s="79"/>
      <c r="C206" s="79"/>
      <c r="D206" s="79"/>
      <c r="E206" s="79"/>
      <c r="F206" s="79"/>
      <c r="G206" s="79"/>
      <c r="H206" s="79"/>
      <c r="I206" s="79"/>
      <c r="J206" s="79"/>
      <c r="K206" s="80"/>
      <c r="P206" s="82"/>
      <c r="Q206" s="82"/>
      <c r="R206" s="82"/>
      <c r="S206" s="82"/>
      <c r="T206" s="82"/>
      <c r="U206" s="82"/>
      <c r="V206" s="82"/>
      <c r="W206" s="82"/>
      <c r="X206" s="82"/>
      <c r="Y206" s="82"/>
      <c r="Z206" s="82"/>
      <c r="AA206" s="82"/>
    </row>
    <row r="207" spans="1:27" s="81" customFormat="1" x14ac:dyDescent="0.25">
      <c r="A207" s="79"/>
      <c r="B207" s="79"/>
      <c r="C207" s="79"/>
      <c r="D207" s="79"/>
      <c r="E207" s="79"/>
      <c r="F207" s="79"/>
      <c r="G207" s="79"/>
      <c r="H207" s="79"/>
      <c r="I207" s="79"/>
      <c r="J207" s="79"/>
      <c r="K207" s="80"/>
      <c r="P207" s="82"/>
      <c r="Q207" s="82"/>
      <c r="R207" s="82"/>
      <c r="S207" s="82"/>
      <c r="T207" s="82"/>
      <c r="U207" s="82"/>
      <c r="V207" s="82"/>
      <c r="W207" s="82"/>
      <c r="X207" s="82"/>
      <c r="Y207" s="82"/>
      <c r="Z207" s="82"/>
      <c r="AA207" s="82"/>
    </row>
    <row r="208" spans="1:27" s="81" customFormat="1" x14ac:dyDescent="0.25">
      <c r="A208" s="79"/>
      <c r="B208" s="79"/>
      <c r="C208" s="79"/>
      <c r="D208" s="79"/>
      <c r="E208" s="79"/>
      <c r="F208" s="79"/>
      <c r="G208" s="79"/>
      <c r="H208" s="79"/>
      <c r="I208" s="79"/>
      <c r="J208" s="79"/>
      <c r="K208" s="80"/>
      <c r="P208" s="82"/>
      <c r="Q208" s="82"/>
      <c r="R208" s="82"/>
      <c r="S208" s="82"/>
      <c r="T208" s="82"/>
      <c r="U208" s="82"/>
      <c r="V208" s="82"/>
      <c r="W208" s="82"/>
      <c r="X208" s="82"/>
      <c r="Y208" s="82"/>
      <c r="Z208" s="82"/>
      <c r="AA208" s="82"/>
    </row>
    <row r="209" spans="1:27" s="81" customFormat="1" x14ac:dyDescent="0.25">
      <c r="A209" s="79"/>
      <c r="B209" s="79"/>
      <c r="C209" s="79"/>
      <c r="D209" s="79"/>
      <c r="E209" s="79"/>
      <c r="F209" s="79"/>
      <c r="G209" s="79"/>
      <c r="H209" s="79"/>
      <c r="I209" s="79"/>
      <c r="J209" s="79"/>
      <c r="K209" s="80"/>
      <c r="P209" s="82"/>
      <c r="Q209" s="82"/>
      <c r="R209" s="82"/>
      <c r="S209" s="82"/>
      <c r="T209" s="82"/>
      <c r="U209" s="82"/>
      <c r="V209" s="82"/>
      <c r="W209" s="82"/>
      <c r="X209" s="82"/>
      <c r="Y209" s="82"/>
      <c r="Z209" s="82"/>
      <c r="AA209" s="82"/>
    </row>
    <row r="210" spans="1:27" s="81" customFormat="1" x14ac:dyDescent="0.25">
      <c r="A210" s="79"/>
      <c r="B210" s="79"/>
      <c r="C210" s="79"/>
      <c r="D210" s="79"/>
      <c r="E210" s="79"/>
      <c r="F210" s="79"/>
      <c r="G210" s="79"/>
      <c r="H210" s="79"/>
      <c r="I210" s="79"/>
      <c r="J210" s="79"/>
      <c r="K210" s="80"/>
      <c r="P210" s="82"/>
      <c r="Q210" s="82"/>
      <c r="R210" s="82"/>
      <c r="S210" s="82"/>
      <c r="T210" s="82"/>
      <c r="U210" s="82"/>
      <c r="V210" s="82"/>
      <c r="W210" s="82"/>
      <c r="X210" s="82"/>
      <c r="Y210" s="82"/>
      <c r="Z210" s="82"/>
      <c r="AA210" s="82"/>
    </row>
    <row r="211" spans="1:27" s="81" customFormat="1" x14ac:dyDescent="0.25">
      <c r="A211" s="79"/>
      <c r="B211" s="79"/>
      <c r="C211" s="79"/>
      <c r="D211" s="79"/>
      <c r="E211" s="79"/>
      <c r="F211" s="79"/>
      <c r="G211" s="79"/>
      <c r="H211" s="79"/>
      <c r="I211" s="79"/>
      <c r="J211" s="79"/>
      <c r="K211" s="80"/>
      <c r="P211" s="82"/>
      <c r="Q211" s="82"/>
      <c r="R211" s="82"/>
      <c r="S211" s="82"/>
      <c r="T211" s="82"/>
      <c r="U211" s="82"/>
      <c r="V211" s="82"/>
      <c r="W211" s="82"/>
      <c r="X211" s="82"/>
      <c r="Y211" s="82"/>
      <c r="Z211" s="82"/>
      <c r="AA211" s="82"/>
    </row>
    <row r="212" spans="1:27" s="81" customFormat="1" x14ac:dyDescent="0.25">
      <c r="A212" s="79"/>
      <c r="B212" s="79"/>
      <c r="C212" s="79"/>
      <c r="D212" s="79"/>
      <c r="E212" s="79"/>
      <c r="F212" s="79"/>
      <c r="G212" s="79"/>
      <c r="H212" s="79"/>
      <c r="I212" s="79"/>
      <c r="J212" s="79"/>
      <c r="K212" s="80"/>
      <c r="P212" s="82"/>
      <c r="Q212" s="82"/>
      <c r="R212" s="82"/>
      <c r="S212" s="82"/>
      <c r="T212" s="82"/>
      <c r="U212" s="82"/>
      <c r="V212" s="82"/>
      <c r="W212" s="82"/>
      <c r="X212" s="82"/>
      <c r="Y212" s="82"/>
      <c r="Z212" s="82"/>
      <c r="AA212" s="82"/>
    </row>
    <row r="213" spans="1:27" s="81" customFormat="1" x14ac:dyDescent="0.25">
      <c r="A213" s="79"/>
      <c r="B213" s="79"/>
      <c r="C213" s="79"/>
      <c r="D213" s="79"/>
      <c r="E213" s="79"/>
      <c r="F213" s="79"/>
      <c r="G213" s="79"/>
      <c r="H213" s="79"/>
      <c r="I213" s="79"/>
      <c r="J213" s="79"/>
      <c r="K213" s="80"/>
      <c r="P213" s="82"/>
      <c r="Q213" s="82"/>
      <c r="R213" s="82"/>
      <c r="S213" s="82"/>
      <c r="T213" s="82"/>
      <c r="U213" s="82"/>
      <c r="V213" s="82"/>
      <c r="W213" s="82"/>
      <c r="X213" s="82"/>
      <c r="Y213" s="82"/>
      <c r="Z213" s="82"/>
      <c r="AA213" s="82"/>
    </row>
    <row r="214" spans="1:27" s="81" customFormat="1" x14ac:dyDescent="0.25">
      <c r="A214" s="79"/>
      <c r="B214" s="79"/>
      <c r="C214" s="79"/>
      <c r="D214" s="79"/>
      <c r="E214" s="79"/>
      <c r="F214" s="79"/>
      <c r="G214" s="79"/>
      <c r="H214" s="79"/>
      <c r="I214" s="79"/>
      <c r="J214" s="79"/>
      <c r="K214" s="80"/>
      <c r="P214" s="82"/>
      <c r="Q214" s="82"/>
      <c r="R214" s="82"/>
      <c r="S214" s="82"/>
      <c r="T214" s="82"/>
      <c r="U214" s="82"/>
      <c r="V214" s="82"/>
      <c r="W214" s="82"/>
      <c r="X214" s="82"/>
      <c r="Y214" s="82"/>
      <c r="Z214" s="82"/>
      <c r="AA214" s="82"/>
    </row>
    <row r="215" spans="1:27" s="81" customFormat="1" x14ac:dyDescent="0.25">
      <c r="A215" s="79"/>
      <c r="B215" s="79"/>
      <c r="C215" s="79"/>
      <c r="D215" s="79"/>
      <c r="E215" s="79"/>
      <c r="F215" s="79"/>
      <c r="G215" s="79"/>
      <c r="H215" s="79"/>
      <c r="I215" s="79"/>
      <c r="J215" s="79"/>
      <c r="K215" s="80"/>
      <c r="P215" s="82"/>
      <c r="Q215" s="82"/>
      <c r="R215" s="82"/>
      <c r="S215" s="82"/>
      <c r="T215" s="82"/>
      <c r="U215" s="82"/>
      <c r="V215" s="82"/>
      <c r="W215" s="82"/>
      <c r="X215" s="82"/>
      <c r="Y215" s="82"/>
      <c r="Z215" s="82"/>
      <c r="AA215" s="82"/>
    </row>
    <row r="216" spans="1:27" s="81" customFormat="1" x14ac:dyDescent="0.25">
      <c r="A216" s="79"/>
      <c r="B216" s="79"/>
      <c r="C216" s="79"/>
      <c r="D216" s="79"/>
      <c r="E216" s="79"/>
      <c r="F216" s="79"/>
      <c r="G216" s="79"/>
      <c r="H216" s="79"/>
      <c r="I216" s="79"/>
      <c r="J216" s="79"/>
      <c r="K216" s="80"/>
      <c r="P216" s="82"/>
      <c r="Q216" s="82"/>
      <c r="R216" s="82"/>
      <c r="S216" s="82"/>
      <c r="T216" s="82"/>
      <c r="U216" s="82"/>
      <c r="V216" s="82"/>
      <c r="W216" s="82"/>
      <c r="X216" s="82"/>
      <c r="Y216" s="82"/>
      <c r="Z216" s="82"/>
      <c r="AA216" s="82"/>
    </row>
    <row r="217" spans="1:27" s="81" customFormat="1" x14ac:dyDescent="0.25">
      <c r="A217" s="79"/>
      <c r="B217" s="79"/>
      <c r="C217" s="79"/>
      <c r="D217" s="79"/>
      <c r="E217" s="79"/>
      <c r="F217" s="79"/>
      <c r="G217" s="79"/>
      <c r="H217" s="79"/>
      <c r="I217" s="79"/>
      <c r="J217" s="79"/>
      <c r="K217" s="80"/>
      <c r="P217" s="82"/>
      <c r="Q217" s="82"/>
      <c r="R217" s="82"/>
      <c r="S217" s="82"/>
      <c r="T217" s="82"/>
      <c r="U217" s="82"/>
      <c r="V217" s="82"/>
      <c r="W217" s="82"/>
      <c r="X217" s="82"/>
      <c r="Y217" s="82"/>
      <c r="Z217" s="82"/>
      <c r="AA217" s="82"/>
    </row>
    <row r="218" spans="1:27" s="81" customFormat="1" x14ac:dyDescent="0.25">
      <c r="A218" s="79"/>
      <c r="B218" s="79"/>
      <c r="C218" s="79"/>
      <c r="D218" s="79"/>
      <c r="E218" s="79"/>
      <c r="F218" s="79"/>
      <c r="G218" s="79"/>
      <c r="H218" s="79"/>
      <c r="I218" s="79"/>
      <c r="J218" s="79"/>
      <c r="K218" s="80"/>
      <c r="P218" s="82"/>
      <c r="Q218" s="82"/>
      <c r="R218" s="82"/>
      <c r="S218" s="82"/>
      <c r="T218" s="82"/>
      <c r="U218" s="82"/>
      <c r="V218" s="82"/>
      <c r="W218" s="82"/>
      <c r="X218" s="82"/>
      <c r="Y218" s="82"/>
      <c r="Z218" s="82"/>
      <c r="AA218" s="82"/>
    </row>
    <row r="219" spans="1:27" s="81" customFormat="1" x14ac:dyDescent="0.25">
      <c r="A219" s="79"/>
      <c r="B219" s="79"/>
      <c r="C219" s="79"/>
      <c r="D219" s="79"/>
      <c r="E219" s="79"/>
      <c r="F219" s="79"/>
      <c r="G219" s="79"/>
      <c r="H219" s="79"/>
      <c r="I219" s="79"/>
      <c r="J219" s="79"/>
      <c r="K219" s="80"/>
      <c r="P219" s="82"/>
      <c r="Q219" s="82"/>
      <c r="R219" s="82"/>
      <c r="S219" s="82"/>
      <c r="T219" s="82"/>
      <c r="U219" s="82"/>
      <c r="V219" s="82"/>
      <c r="W219" s="82"/>
      <c r="X219" s="82"/>
      <c r="Y219" s="82"/>
      <c r="Z219" s="82"/>
      <c r="AA219" s="82"/>
    </row>
    <row r="220" spans="1:27" s="81" customFormat="1" x14ac:dyDescent="0.25">
      <c r="A220" s="79"/>
      <c r="B220" s="79"/>
      <c r="C220" s="79"/>
      <c r="D220" s="79"/>
      <c r="E220" s="79"/>
      <c r="F220" s="79"/>
      <c r="G220" s="79"/>
      <c r="H220" s="79"/>
      <c r="I220" s="79"/>
      <c r="J220" s="79"/>
      <c r="K220" s="80"/>
      <c r="P220" s="82"/>
      <c r="Q220" s="82"/>
      <c r="R220" s="82"/>
      <c r="S220" s="82"/>
      <c r="T220" s="82"/>
      <c r="U220" s="82"/>
      <c r="V220" s="82"/>
      <c r="W220" s="82"/>
      <c r="X220" s="82"/>
      <c r="Y220" s="82"/>
      <c r="Z220" s="82"/>
      <c r="AA220" s="82"/>
    </row>
    <row r="221" spans="1:27" s="81" customFormat="1" x14ac:dyDescent="0.25">
      <c r="A221" s="79"/>
      <c r="B221" s="79"/>
      <c r="C221" s="79"/>
      <c r="D221" s="79"/>
      <c r="E221" s="79"/>
      <c r="F221" s="79"/>
      <c r="G221" s="79"/>
      <c r="H221" s="79"/>
      <c r="I221" s="79"/>
      <c r="J221" s="79"/>
      <c r="K221" s="80"/>
      <c r="P221" s="82"/>
      <c r="Q221" s="82"/>
      <c r="R221" s="82"/>
      <c r="S221" s="82"/>
      <c r="T221" s="82"/>
      <c r="U221" s="82"/>
      <c r="V221" s="82"/>
      <c r="W221" s="82"/>
      <c r="X221" s="82"/>
      <c r="Y221" s="82"/>
      <c r="Z221" s="82"/>
      <c r="AA221" s="82"/>
    </row>
    <row r="222" spans="1:27" s="81" customFormat="1" x14ac:dyDescent="0.25">
      <c r="A222" s="79"/>
      <c r="B222" s="79"/>
      <c r="C222" s="79"/>
      <c r="D222" s="79"/>
      <c r="E222" s="79"/>
      <c r="F222" s="79"/>
      <c r="G222" s="79"/>
      <c r="H222" s="79"/>
      <c r="I222" s="79"/>
      <c r="J222" s="79"/>
      <c r="K222" s="80"/>
      <c r="P222" s="82"/>
      <c r="Q222" s="82"/>
      <c r="R222" s="82"/>
      <c r="S222" s="82"/>
      <c r="T222" s="82"/>
      <c r="U222" s="82"/>
      <c r="V222" s="82"/>
      <c r="W222" s="82"/>
      <c r="X222" s="82"/>
      <c r="Y222" s="82"/>
      <c r="Z222" s="82"/>
      <c r="AA222" s="82"/>
    </row>
    <row r="223" spans="1:27" s="81" customFormat="1" x14ac:dyDescent="0.25">
      <c r="A223" s="79"/>
      <c r="B223" s="79"/>
      <c r="C223" s="79"/>
      <c r="D223" s="79"/>
      <c r="E223" s="79"/>
      <c r="F223" s="79"/>
      <c r="G223" s="79"/>
      <c r="H223" s="79"/>
      <c r="I223" s="79"/>
      <c r="J223" s="79"/>
      <c r="K223" s="80"/>
      <c r="P223" s="82"/>
      <c r="Q223" s="82"/>
      <c r="R223" s="82"/>
      <c r="S223" s="82"/>
      <c r="T223" s="82"/>
      <c r="U223" s="82"/>
      <c r="V223" s="82"/>
      <c r="W223" s="82"/>
      <c r="X223" s="82"/>
      <c r="Y223" s="82"/>
      <c r="Z223" s="82"/>
      <c r="AA223" s="82"/>
    </row>
    <row r="224" spans="1:27" s="81" customFormat="1" x14ac:dyDescent="0.25">
      <c r="A224" s="79"/>
      <c r="B224" s="79"/>
      <c r="C224" s="79"/>
      <c r="D224" s="79"/>
      <c r="E224" s="79"/>
      <c r="F224" s="79"/>
      <c r="G224" s="79"/>
      <c r="H224" s="79"/>
      <c r="I224" s="79"/>
      <c r="J224" s="79"/>
      <c r="K224" s="80"/>
      <c r="P224" s="82"/>
      <c r="Q224" s="82"/>
      <c r="R224" s="82"/>
      <c r="S224" s="82"/>
      <c r="T224" s="82"/>
      <c r="U224" s="82"/>
      <c r="V224" s="82"/>
      <c r="W224" s="82"/>
      <c r="X224" s="82"/>
      <c r="Y224" s="82"/>
      <c r="Z224" s="82"/>
      <c r="AA224" s="82"/>
    </row>
    <row r="225" spans="1:27" s="81" customFormat="1" x14ac:dyDescent="0.25">
      <c r="A225" s="79"/>
      <c r="B225" s="79"/>
      <c r="C225" s="79"/>
      <c r="D225" s="79"/>
      <c r="E225" s="79"/>
      <c r="F225" s="79"/>
      <c r="G225" s="79"/>
      <c r="H225" s="79"/>
      <c r="I225" s="79"/>
      <c r="J225" s="79"/>
      <c r="K225" s="80"/>
      <c r="P225" s="82"/>
      <c r="Q225" s="82"/>
      <c r="R225" s="82"/>
      <c r="S225" s="82"/>
      <c r="T225" s="82"/>
      <c r="U225" s="82"/>
      <c r="V225" s="82"/>
      <c r="W225" s="82"/>
      <c r="X225" s="82"/>
      <c r="Y225" s="82"/>
      <c r="Z225" s="82"/>
      <c r="AA225" s="82"/>
    </row>
    <row r="226" spans="1:27" s="81" customFormat="1" x14ac:dyDescent="0.25">
      <c r="A226" s="79"/>
      <c r="B226" s="79"/>
      <c r="C226" s="79"/>
      <c r="D226" s="79"/>
      <c r="E226" s="79"/>
      <c r="F226" s="79"/>
      <c r="G226" s="79"/>
      <c r="H226" s="79"/>
      <c r="I226" s="79"/>
      <c r="J226" s="79"/>
      <c r="K226" s="80"/>
      <c r="P226" s="82"/>
      <c r="Q226" s="82"/>
      <c r="R226" s="82"/>
      <c r="S226" s="82"/>
      <c r="T226" s="82"/>
      <c r="U226" s="82"/>
      <c r="V226" s="82"/>
      <c r="W226" s="82"/>
      <c r="X226" s="82"/>
      <c r="Y226" s="82"/>
      <c r="Z226" s="82"/>
      <c r="AA226" s="82"/>
    </row>
    <row r="227" spans="1:27" s="81" customFormat="1" x14ac:dyDescent="0.25">
      <c r="A227" s="79"/>
      <c r="B227" s="79"/>
      <c r="C227" s="79"/>
      <c r="D227" s="79"/>
      <c r="E227" s="79"/>
      <c r="F227" s="79"/>
      <c r="G227" s="79"/>
      <c r="H227" s="79"/>
      <c r="I227" s="79"/>
      <c r="J227" s="79"/>
      <c r="K227" s="80"/>
      <c r="P227" s="82"/>
      <c r="Q227" s="82"/>
      <c r="R227" s="82"/>
      <c r="S227" s="82"/>
      <c r="T227" s="82"/>
      <c r="U227" s="82"/>
      <c r="V227" s="82"/>
      <c r="W227" s="82"/>
      <c r="X227" s="82"/>
      <c r="Y227" s="82"/>
      <c r="Z227" s="82"/>
      <c r="AA227" s="82"/>
    </row>
    <row r="228" spans="1:27" s="81" customFormat="1" x14ac:dyDescent="0.25">
      <c r="A228" s="79"/>
      <c r="B228" s="79"/>
      <c r="C228" s="79"/>
      <c r="D228" s="79"/>
      <c r="E228" s="79"/>
      <c r="F228" s="79"/>
      <c r="G228" s="79"/>
      <c r="H228" s="79"/>
      <c r="I228" s="79"/>
      <c r="J228" s="79"/>
      <c r="K228" s="80"/>
      <c r="P228" s="82"/>
      <c r="Q228" s="82"/>
      <c r="R228" s="82"/>
      <c r="S228" s="82"/>
      <c r="T228" s="82"/>
      <c r="U228" s="82"/>
      <c r="V228" s="82"/>
      <c r="W228" s="82"/>
      <c r="X228" s="82"/>
      <c r="Y228" s="82"/>
      <c r="Z228" s="82"/>
      <c r="AA228" s="82"/>
    </row>
    <row r="229" spans="1:27" s="81" customFormat="1" x14ac:dyDescent="0.25">
      <c r="A229" s="79"/>
      <c r="B229" s="79"/>
      <c r="C229" s="79"/>
      <c r="D229" s="79"/>
      <c r="E229" s="79"/>
      <c r="F229" s="79"/>
      <c r="G229" s="79"/>
      <c r="H229" s="79"/>
      <c r="I229" s="79"/>
      <c r="J229" s="79"/>
      <c r="K229" s="80"/>
      <c r="P229" s="82"/>
      <c r="Q229" s="82"/>
      <c r="R229" s="82"/>
      <c r="S229" s="82"/>
      <c r="T229" s="82"/>
      <c r="U229" s="82"/>
      <c r="V229" s="82"/>
      <c r="W229" s="82"/>
      <c r="X229" s="82"/>
      <c r="Y229" s="82"/>
      <c r="Z229" s="82"/>
      <c r="AA229" s="82"/>
    </row>
    <row r="230" spans="1:27" s="81" customFormat="1" x14ac:dyDescent="0.25">
      <c r="A230" s="79"/>
      <c r="B230" s="79"/>
      <c r="C230" s="79"/>
      <c r="D230" s="79"/>
      <c r="E230" s="79"/>
      <c r="F230" s="79"/>
      <c r="G230" s="79"/>
      <c r="H230" s="79"/>
      <c r="I230" s="79"/>
      <c r="J230" s="79"/>
      <c r="K230" s="80"/>
      <c r="P230" s="82"/>
      <c r="Q230" s="82"/>
      <c r="R230" s="82"/>
      <c r="S230" s="82"/>
      <c r="T230" s="82"/>
      <c r="U230" s="82"/>
      <c r="V230" s="82"/>
      <c r="W230" s="82"/>
      <c r="X230" s="82"/>
      <c r="Y230" s="82"/>
      <c r="Z230" s="82"/>
      <c r="AA230" s="82"/>
    </row>
    <row r="231" spans="1:27" s="81" customFormat="1" x14ac:dyDescent="0.25">
      <c r="A231" s="79"/>
      <c r="B231" s="79"/>
      <c r="C231" s="79"/>
      <c r="D231" s="79"/>
      <c r="E231" s="79"/>
      <c r="F231" s="79"/>
      <c r="G231" s="79"/>
      <c r="H231" s="79"/>
      <c r="I231" s="79"/>
      <c r="J231" s="79"/>
      <c r="K231" s="80"/>
      <c r="P231" s="82"/>
      <c r="Q231" s="82"/>
      <c r="R231" s="82"/>
      <c r="S231" s="82"/>
      <c r="T231" s="82"/>
      <c r="U231" s="82"/>
      <c r="V231" s="82"/>
      <c r="W231" s="82"/>
      <c r="X231" s="82"/>
      <c r="Y231" s="82"/>
      <c r="Z231" s="82"/>
      <c r="AA231" s="82"/>
    </row>
    <row r="232" spans="1:27" s="81" customFormat="1" x14ac:dyDescent="0.25">
      <c r="A232" s="79"/>
      <c r="B232" s="79"/>
      <c r="C232" s="79"/>
      <c r="D232" s="79"/>
      <c r="E232" s="79"/>
      <c r="F232" s="79"/>
      <c r="G232" s="79"/>
      <c r="H232" s="79"/>
      <c r="I232" s="79"/>
      <c r="J232" s="79"/>
      <c r="K232" s="80"/>
      <c r="P232" s="82"/>
      <c r="Q232" s="82"/>
      <c r="R232" s="82"/>
      <c r="S232" s="82"/>
      <c r="T232" s="82"/>
      <c r="U232" s="82"/>
      <c r="V232" s="82"/>
      <c r="W232" s="82"/>
      <c r="X232" s="82"/>
      <c r="Y232" s="82"/>
      <c r="Z232" s="82"/>
      <c r="AA232" s="82"/>
    </row>
    <row r="233" spans="1:27" s="81" customFormat="1" x14ac:dyDescent="0.25">
      <c r="A233" s="79"/>
      <c r="B233" s="79"/>
      <c r="C233" s="79"/>
      <c r="D233" s="79"/>
      <c r="E233" s="79"/>
      <c r="F233" s="79"/>
      <c r="G233" s="79"/>
      <c r="H233" s="79"/>
      <c r="I233" s="79"/>
      <c r="J233" s="79"/>
      <c r="K233" s="80"/>
      <c r="P233" s="82"/>
      <c r="Q233" s="82"/>
      <c r="R233" s="82"/>
      <c r="S233" s="82"/>
      <c r="T233" s="82"/>
      <c r="U233" s="82"/>
      <c r="V233" s="82"/>
      <c r="W233" s="82"/>
      <c r="X233" s="82"/>
      <c r="Y233" s="82"/>
      <c r="Z233" s="82"/>
      <c r="AA233" s="82"/>
    </row>
    <row r="234" spans="1:27" s="81" customFormat="1" x14ac:dyDescent="0.25">
      <c r="A234" s="79"/>
      <c r="B234" s="79"/>
      <c r="C234" s="79"/>
      <c r="D234" s="79"/>
      <c r="E234" s="79"/>
      <c r="F234" s="79"/>
      <c r="G234" s="79"/>
      <c r="H234" s="79"/>
      <c r="I234" s="79"/>
      <c r="J234" s="79"/>
      <c r="K234" s="80"/>
      <c r="P234" s="82"/>
      <c r="Q234" s="82"/>
      <c r="R234" s="82"/>
      <c r="S234" s="82"/>
      <c r="T234" s="82"/>
      <c r="U234" s="82"/>
      <c r="V234" s="82"/>
      <c r="W234" s="82"/>
      <c r="X234" s="82"/>
      <c r="Y234" s="82"/>
      <c r="Z234" s="82"/>
      <c r="AA234" s="82"/>
    </row>
    <row r="235" spans="1:27" s="81" customFormat="1" x14ac:dyDescent="0.25">
      <c r="A235" s="79"/>
      <c r="B235" s="79"/>
      <c r="C235" s="79"/>
      <c r="D235" s="79"/>
      <c r="E235" s="79"/>
      <c r="F235" s="79"/>
      <c r="G235" s="79"/>
      <c r="H235" s="79"/>
      <c r="I235" s="79"/>
      <c r="J235" s="79"/>
      <c r="K235" s="80"/>
      <c r="P235" s="82"/>
      <c r="Q235" s="82"/>
      <c r="R235" s="82"/>
      <c r="S235" s="82"/>
      <c r="T235" s="82"/>
      <c r="U235" s="82"/>
      <c r="V235" s="82"/>
      <c r="W235" s="82"/>
      <c r="X235" s="82"/>
      <c r="Y235" s="82"/>
      <c r="Z235" s="82"/>
      <c r="AA235" s="82"/>
    </row>
    <row r="236" spans="1:27" s="81" customFormat="1" x14ac:dyDescent="0.25">
      <c r="A236" s="79"/>
      <c r="B236" s="79"/>
      <c r="C236" s="79"/>
      <c r="D236" s="79"/>
      <c r="E236" s="79"/>
      <c r="F236" s="79"/>
      <c r="G236" s="79"/>
      <c r="H236" s="79"/>
      <c r="I236" s="79"/>
      <c r="J236" s="79"/>
      <c r="K236" s="80"/>
      <c r="P236" s="82"/>
      <c r="Q236" s="82"/>
      <c r="R236" s="82"/>
      <c r="S236" s="82"/>
      <c r="T236" s="82"/>
      <c r="U236" s="82"/>
      <c r="V236" s="82"/>
      <c r="W236" s="82"/>
      <c r="X236" s="82"/>
      <c r="Y236" s="82"/>
      <c r="Z236" s="82"/>
      <c r="AA236" s="82"/>
    </row>
    <row r="237" spans="1:27" s="81" customFormat="1" x14ac:dyDescent="0.25">
      <c r="A237" s="79"/>
      <c r="B237" s="79"/>
      <c r="C237" s="79"/>
      <c r="D237" s="79"/>
      <c r="E237" s="79"/>
      <c r="F237" s="79"/>
      <c r="G237" s="79"/>
      <c r="H237" s="79"/>
      <c r="I237" s="79"/>
      <c r="J237" s="79"/>
      <c r="K237" s="80"/>
      <c r="P237" s="82"/>
      <c r="Q237" s="82"/>
      <c r="R237" s="82"/>
      <c r="S237" s="82"/>
      <c r="T237" s="82"/>
      <c r="U237" s="82"/>
      <c r="V237" s="82"/>
      <c r="W237" s="82"/>
      <c r="X237" s="82"/>
      <c r="Y237" s="82"/>
      <c r="Z237" s="82"/>
      <c r="AA237" s="82"/>
    </row>
    <row r="238" spans="1:27" s="81" customFormat="1" x14ac:dyDescent="0.25">
      <c r="A238" s="79"/>
      <c r="B238" s="79"/>
      <c r="C238" s="79"/>
      <c r="D238" s="79"/>
      <c r="E238" s="79"/>
      <c r="F238" s="79"/>
      <c r="G238" s="79"/>
      <c r="H238" s="79"/>
      <c r="I238" s="79"/>
      <c r="J238" s="79"/>
      <c r="K238" s="80"/>
      <c r="P238" s="82"/>
      <c r="Q238" s="82"/>
      <c r="R238" s="82"/>
      <c r="S238" s="82"/>
      <c r="T238" s="82"/>
      <c r="U238" s="82"/>
      <c r="V238" s="82"/>
      <c r="W238" s="82"/>
      <c r="X238" s="82"/>
      <c r="Y238" s="82"/>
      <c r="Z238" s="82"/>
      <c r="AA238" s="82"/>
    </row>
    <row r="239" spans="1:27" s="81" customFormat="1" x14ac:dyDescent="0.25">
      <c r="A239" s="79"/>
      <c r="B239" s="79"/>
      <c r="C239" s="79"/>
      <c r="D239" s="79"/>
      <c r="E239" s="79"/>
      <c r="F239" s="79"/>
      <c r="G239" s="79"/>
      <c r="H239" s="79"/>
      <c r="I239" s="79"/>
      <c r="J239" s="79"/>
      <c r="K239" s="80"/>
      <c r="P239" s="82"/>
      <c r="Q239" s="82"/>
      <c r="R239" s="82"/>
      <c r="S239" s="82"/>
      <c r="T239" s="82"/>
      <c r="U239" s="82"/>
      <c r="V239" s="82"/>
      <c r="W239" s="82"/>
      <c r="X239" s="82"/>
      <c r="Y239" s="82"/>
      <c r="Z239" s="82"/>
      <c r="AA239" s="82"/>
    </row>
    <row r="240" spans="1:27" s="81" customFormat="1" x14ac:dyDescent="0.25">
      <c r="A240" s="79"/>
      <c r="B240" s="79"/>
      <c r="C240" s="79"/>
      <c r="D240" s="79"/>
      <c r="E240" s="79"/>
      <c r="F240" s="79"/>
      <c r="G240" s="79"/>
      <c r="H240" s="79"/>
      <c r="I240" s="79"/>
      <c r="J240" s="79"/>
      <c r="K240" s="80"/>
      <c r="P240" s="82"/>
      <c r="Q240" s="82"/>
      <c r="R240" s="82"/>
      <c r="S240" s="82"/>
      <c r="T240" s="82"/>
      <c r="U240" s="82"/>
      <c r="V240" s="82"/>
      <c r="W240" s="82"/>
      <c r="X240" s="82"/>
      <c r="Y240" s="82"/>
      <c r="Z240" s="82"/>
      <c r="AA240" s="82"/>
    </row>
    <row r="241" spans="1:27" s="81" customFormat="1" x14ac:dyDescent="0.25">
      <c r="A241" s="79"/>
      <c r="B241" s="79"/>
      <c r="C241" s="79"/>
      <c r="D241" s="79"/>
      <c r="E241" s="79"/>
      <c r="F241" s="79"/>
      <c r="G241" s="79"/>
      <c r="H241" s="79"/>
      <c r="I241" s="79"/>
      <c r="J241" s="79"/>
      <c r="K241" s="80"/>
      <c r="P241" s="82"/>
      <c r="Q241" s="82"/>
      <c r="R241" s="82"/>
      <c r="S241" s="82"/>
      <c r="T241" s="82"/>
      <c r="U241" s="82"/>
      <c r="V241" s="82"/>
      <c r="W241" s="82"/>
      <c r="X241" s="82"/>
      <c r="Y241" s="82"/>
      <c r="Z241" s="82"/>
      <c r="AA241" s="82"/>
    </row>
    <row r="242" spans="1:27" s="81" customFormat="1" x14ac:dyDescent="0.25">
      <c r="A242" s="79"/>
      <c r="B242" s="79"/>
      <c r="C242" s="79"/>
      <c r="D242" s="79"/>
      <c r="E242" s="79"/>
      <c r="F242" s="79"/>
      <c r="G242" s="79"/>
      <c r="H242" s="79"/>
      <c r="I242" s="79"/>
      <c r="J242" s="79"/>
      <c r="K242" s="80"/>
      <c r="P242" s="82"/>
      <c r="Q242" s="82"/>
      <c r="R242" s="82"/>
      <c r="S242" s="82"/>
      <c r="T242" s="82"/>
      <c r="U242" s="82"/>
      <c r="V242" s="82"/>
      <c r="W242" s="82"/>
      <c r="X242" s="82"/>
      <c r="Y242" s="82"/>
      <c r="Z242" s="82"/>
      <c r="AA242" s="82"/>
    </row>
    <row r="243" spans="1:27" s="81" customFormat="1" x14ac:dyDescent="0.25">
      <c r="A243" s="79"/>
      <c r="B243" s="79"/>
      <c r="C243" s="79"/>
      <c r="D243" s="79"/>
      <c r="E243" s="79"/>
      <c r="F243" s="79"/>
      <c r="G243" s="79"/>
      <c r="H243" s="79"/>
      <c r="I243" s="79"/>
      <c r="J243" s="79"/>
      <c r="K243" s="80"/>
      <c r="P243" s="82"/>
      <c r="Q243" s="82"/>
      <c r="R243" s="82"/>
      <c r="S243" s="82"/>
      <c r="T243" s="82"/>
      <c r="U243" s="82"/>
      <c r="V243" s="82"/>
      <c r="W243" s="82"/>
      <c r="X243" s="82"/>
      <c r="Y243" s="82"/>
      <c r="Z243" s="82"/>
      <c r="AA243" s="82"/>
    </row>
    <row r="244" spans="1:27" s="81" customFormat="1" x14ac:dyDescent="0.25">
      <c r="A244" s="79"/>
      <c r="B244" s="79"/>
      <c r="C244" s="79"/>
      <c r="D244" s="79"/>
      <c r="E244" s="79"/>
      <c r="F244" s="79"/>
      <c r="G244" s="79"/>
      <c r="H244" s="79"/>
      <c r="I244" s="79"/>
      <c r="J244" s="79"/>
      <c r="K244" s="80"/>
      <c r="P244" s="82"/>
      <c r="Q244" s="82"/>
      <c r="R244" s="82"/>
      <c r="S244" s="82"/>
      <c r="T244" s="82"/>
      <c r="U244" s="82"/>
      <c r="V244" s="82"/>
      <c r="W244" s="82"/>
      <c r="X244" s="82"/>
      <c r="Y244" s="82"/>
      <c r="Z244" s="82"/>
      <c r="AA244" s="82"/>
    </row>
    <row r="245" spans="1:27" s="81" customFormat="1" x14ac:dyDescent="0.25">
      <c r="A245" s="79"/>
      <c r="B245" s="79"/>
      <c r="C245" s="79"/>
      <c r="D245" s="79"/>
      <c r="E245" s="79"/>
      <c r="F245" s="79"/>
      <c r="G245" s="79"/>
      <c r="H245" s="79"/>
      <c r="I245" s="79"/>
      <c r="J245" s="79"/>
      <c r="K245" s="80"/>
      <c r="P245" s="82"/>
      <c r="Q245" s="82"/>
      <c r="R245" s="82"/>
      <c r="S245" s="82"/>
      <c r="T245" s="82"/>
      <c r="U245" s="82"/>
      <c r="V245" s="82"/>
      <c r="W245" s="82"/>
      <c r="X245" s="82"/>
      <c r="Y245" s="82"/>
      <c r="Z245" s="82"/>
      <c r="AA245" s="82"/>
    </row>
    <row r="246" spans="1:27" s="81" customFormat="1" x14ac:dyDescent="0.25">
      <c r="A246" s="79"/>
      <c r="B246" s="79"/>
      <c r="C246" s="79"/>
      <c r="D246" s="79"/>
      <c r="E246" s="79"/>
      <c r="F246" s="79"/>
      <c r="G246" s="79"/>
      <c r="H246" s="79"/>
      <c r="I246" s="79"/>
      <c r="J246" s="79"/>
      <c r="K246" s="80"/>
      <c r="P246" s="82"/>
      <c r="Q246" s="82"/>
      <c r="R246" s="82"/>
      <c r="S246" s="82"/>
      <c r="T246" s="82"/>
      <c r="U246" s="82"/>
      <c r="V246" s="82"/>
      <c r="W246" s="82"/>
      <c r="X246" s="82"/>
      <c r="Y246" s="82"/>
      <c r="Z246" s="82"/>
      <c r="AA246" s="82"/>
    </row>
    <row r="247" spans="1:27" s="81" customFormat="1" x14ac:dyDescent="0.25">
      <c r="A247" s="79"/>
      <c r="B247" s="79"/>
      <c r="C247" s="79"/>
      <c r="D247" s="79"/>
      <c r="E247" s="79"/>
      <c r="F247" s="79"/>
      <c r="G247" s="79"/>
      <c r="H247" s="79"/>
      <c r="I247" s="79"/>
      <c r="J247" s="79"/>
      <c r="K247" s="80"/>
      <c r="P247" s="82"/>
      <c r="Q247" s="82"/>
      <c r="R247" s="82"/>
      <c r="S247" s="82"/>
      <c r="T247" s="82"/>
      <c r="U247" s="82"/>
      <c r="V247" s="82"/>
      <c r="W247" s="82"/>
      <c r="X247" s="82"/>
      <c r="Y247" s="82"/>
      <c r="Z247" s="82"/>
      <c r="AA247" s="82"/>
    </row>
    <row r="248" spans="1:27" s="81" customFormat="1" x14ac:dyDescent="0.25">
      <c r="A248" s="79"/>
      <c r="B248" s="79"/>
      <c r="C248" s="79"/>
      <c r="D248" s="79"/>
      <c r="E248" s="79"/>
      <c r="F248" s="79"/>
      <c r="G248" s="79"/>
      <c r="H248" s="79"/>
      <c r="I248" s="79"/>
      <c r="J248" s="79"/>
      <c r="K248" s="80"/>
      <c r="P248" s="82"/>
      <c r="Q248" s="82"/>
      <c r="R248" s="82"/>
      <c r="S248" s="82"/>
      <c r="T248" s="82"/>
      <c r="U248" s="82"/>
      <c r="V248" s="82"/>
      <c r="W248" s="82"/>
      <c r="X248" s="82"/>
      <c r="Y248" s="82"/>
      <c r="Z248" s="82"/>
      <c r="AA248" s="82"/>
    </row>
    <row r="249" spans="1:27" s="81" customFormat="1" x14ac:dyDescent="0.25">
      <c r="A249" s="79"/>
      <c r="B249" s="79"/>
      <c r="C249" s="79"/>
      <c r="D249" s="79"/>
      <c r="E249" s="79"/>
      <c r="F249" s="79"/>
      <c r="G249" s="79"/>
      <c r="H249" s="79"/>
      <c r="I249" s="79"/>
      <c r="J249" s="79"/>
      <c r="K249" s="80"/>
      <c r="P249" s="82"/>
      <c r="Q249" s="82"/>
      <c r="R249" s="82"/>
      <c r="S249" s="82"/>
      <c r="T249" s="82"/>
      <c r="U249" s="82"/>
      <c r="V249" s="82"/>
      <c r="W249" s="82"/>
      <c r="X249" s="82"/>
      <c r="Y249" s="82"/>
      <c r="Z249" s="82"/>
      <c r="AA249" s="82"/>
    </row>
    <row r="250" spans="1:27" s="81" customFormat="1" x14ac:dyDescent="0.25">
      <c r="A250" s="79"/>
      <c r="B250" s="79"/>
      <c r="C250" s="79"/>
      <c r="D250" s="79"/>
      <c r="E250" s="79"/>
      <c r="F250" s="79"/>
      <c r="G250" s="79"/>
      <c r="H250" s="79"/>
      <c r="I250" s="79"/>
      <c r="J250" s="79"/>
      <c r="K250" s="80"/>
      <c r="P250" s="82"/>
      <c r="Q250" s="82"/>
      <c r="R250" s="82"/>
      <c r="S250" s="82"/>
      <c r="T250" s="82"/>
      <c r="U250" s="82"/>
      <c r="V250" s="82"/>
      <c r="W250" s="82"/>
      <c r="X250" s="82"/>
      <c r="Y250" s="82"/>
      <c r="Z250" s="82"/>
      <c r="AA250" s="82"/>
    </row>
    <row r="251" spans="1:27" s="81" customFormat="1" x14ac:dyDescent="0.25">
      <c r="A251" s="79"/>
      <c r="B251" s="79"/>
      <c r="C251" s="79"/>
      <c r="D251" s="79"/>
      <c r="E251" s="79"/>
      <c r="F251" s="79"/>
      <c r="G251" s="79"/>
      <c r="H251" s="79"/>
      <c r="I251" s="79"/>
      <c r="J251" s="79"/>
      <c r="K251" s="80"/>
      <c r="P251" s="82"/>
      <c r="Q251" s="82"/>
      <c r="R251" s="82"/>
      <c r="S251" s="82"/>
      <c r="T251" s="82"/>
      <c r="U251" s="82"/>
      <c r="V251" s="82"/>
      <c r="W251" s="82"/>
      <c r="X251" s="82"/>
      <c r="Y251" s="82"/>
      <c r="Z251" s="82"/>
      <c r="AA251" s="82"/>
    </row>
    <row r="252" spans="1:27" s="81" customFormat="1" x14ac:dyDescent="0.25">
      <c r="A252" s="79"/>
      <c r="B252" s="79"/>
      <c r="C252" s="79"/>
      <c r="D252" s="79"/>
      <c r="E252" s="79"/>
      <c r="F252" s="79"/>
      <c r="G252" s="79"/>
      <c r="H252" s="79"/>
      <c r="I252" s="79"/>
      <c r="J252" s="79"/>
      <c r="K252" s="80"/>
      <c r="P252" s="82"/>
      <c r="Q252" s="82"/>
      <c r="R252" s="82"/>
      <c r="S252" s="82"/>
      <c r="T252" s="82"/>
      <c r="U252" s="82"/>
      <c r="V252" s="82"/>
      <c r="W252" s="82"/>
      <c r="X252" s="82"/>
      <c r="Y252" s="82"/>
      <c r="Z252" s="82"/>
      <c r="AA252" s="82"/>
    </row>
    <row r="253" spans="1:27" s="81" customFormat="1" x14ac:dyDescent="0.25">
      <c r="A253" s="79"/>
      <c r="B253" s="79"/>
      <c r="C253" s="79"/>
      <c r="D253" s="79"/>
      <c r="E253" s="79"/>
      <c r="F253" s="79"/>
      <c r="G253" s="79"/>
      <c r="H253" s="79"/>
      <c r="I253" s="79"/>
      <c r="J253" s="79"/>
      <c r="K253" s="80"/>
      <c r="P253" s="82"/>
      <c r="Q253" s="82"/>
      <c r="R253" s="82"/>
      <c r="S253" s="82"/>
      <c r="T253" s="82"/>
      <c r="U253" s="82"/>
      <c r="V253" s="82"/>
      <c r="W253" s="82"/>
      <c r="X253" s="82"/>
      <c r="Y253" s="82"/>
      <c r="Z253" s="82"/>
      <c r="AA253" s="82"/>
    </row>
    <row r="254" spans="1:27" s="81" customFormat="1" x14ac:dyDescent="0.25">
      <c r="A254" s="79"/>
      <c r="B254" s="79"/>
      <c r="C254" s="79"/>
      <c r="D254" s="79"/>
      <c r="E254" s="79"/>
      <c r="F254" s="79"/>
      <c r="G254" s="79"/>
      <c r="H254" s="79"/>
      <c r="I254" s="79"/>
      <c r="J254" s="79"/>
      <c r="K254" s="80"/>
      <c r="P254" s="82"/>
      <c r="Q254" s="82"/>
      <c r="R254" s="82"/>
      <c r="S254" s="82"/>
      <c r="T254" s="82"/>
      <c r="U254" s="82"/>
      <c r="V254" s="82"/>
      <c r="W254" s="82"/>
      <c r="X254" s="82"/>
      <c r="Y254" s="82"/>
      <c r="Z254" s="82"/>
      <c r="AA254" s="82"/>
    </row>
    <row r="255" spans="1:27" s="81" customFormat="1" x14ac:dyDescent="0.25">
      <c r="A255" s="79"/>
      <c r="B255" s="79"/>
      <c r="C255" s="79"/>
      <c r="D255" s="79"/>
      <c r="E255" s="79"/>
      <c r="F255" s="79"/>
      <c r="G255" s="79"/>
      <c r="H255" s="79"/>
      <c r="I255" s="79"/>
      <c r="J255" s="79"/>
      <c r="K255" s="80"/>
      <c r="P255" s="82"/>
      <c r="Q255" s="82"/>
      <c r="R255" s="82"/>
      <c r="S255" s="82"/>
      <c r="T255" s="82"/>
      <c r="U255" s="82"/>
      <c r="V255" s="82"/>
      <c r="W255" s="82"/>
      <c r="X255" s="82"/>
      <c r="Y255" s="82"/>
      <c r="Z255" s="82"/>
      <c r="AA255" s="82"/>
    </row>
    <row r="256" spans="1:27" s="81" customFormat="1" x14ac:dyDescent="0.25">
      <c r="A256" s="79"/>
      <c r="B256" s="79"/>
      <c r="C256" s="79"/>
      <c r="D256" s="79"/>
      <c r="E256" s="79"/>
      <c r="F256" s="79"/>
      <c r="G256" s="79"/>
      <c r="H256" s="79"/>
      <c r="I256" s="79"/>
      <c r="J256" s="79"/>
      <c r="K256" s="80"/>
      <c r="P256" s="82"/>
      <c r="Q256" s="82"/>
      <c r="R256" s="82"/>
      <c r="S256" s="82"/>
      <c r="T256" s="82"/>
      <c r="U256" s="82"/>
      <c r="V256" s="82"/>
      <c r="W256" s="82"/>
      <c r="X256" s="82"/>
      <c r="Y256" s="82"/>
      <c r="Z256" s="82"/>
      <c r="AA256" s="82"/>
    </row>
    <row r="257" spans="1:27" s="81" customFormat="1" x14ac:dyDescent="0.25">
      <c r="A257" s="79"/>
      <c r="B257" s="79"/>
      <c r="C257" s="79"/>
      <c r="D257" s="79"/>
      <c r="E257" s="79"/>
      <c r="F257" s="79"/>
      <c r="G257" s="79"/>
      <c r="H257" s="79"/>
      <c r="I257" s="79"/>
      <c r="J257" s="79"/>
      <c r="K257" s="80"/>
      <c r="P257" s="82"/>
      <c r="Q257" s="82"/>
      <c r="R257" s="82"/>
      <c r="S257" s="82"/>
      <c r="T257" s="82"/>
      <c r="U257" s="82"/>
      <c r="V257" s="82"/>
      <c r="W257" s="82"/>
      <c r="X257" s="82"/>
      <c r="Y257" s="82"/>
      <c r="Z257" s="82"/>
      <c r="AA257" s="82"/>
    </row>
    <row r="258" spans="1:27" s="81" customFormat="1" x14ac:dyDescent="0.25">
      <c r="A258" s="79"/>
      <c r="B258" s="79"/>
      <c r="C258" s="79"/>
      <c r="D258" s="79"/>
      <c r="E258" s="79"/>
      <c r="F258" s="79"/>
      <c r="G258" s="79"/>
      <c r="H258" s="79"/>
      <c r="I258" s="79"/>
      <c r="J258" s="79"/>
      <c r="K258" s="80"/>
      <c r="P258" s="82"/>
      <c r="Q258" s="82"/>
      <c r="R258" s="82"/>
      <c r="S258" s="82"/>
      <c r="T258" s="82"/>
      <c r="U258" s="82"/>
      <c r="V258" s="82"/>
      <c r="W258" s="82"/>
      <c r="X258" s="82"/>
      <c r="Y258" s="82"/>
      <c r="Z258" s="82"/>
      <c r="AA258" s="82"/>
    </row>
    <row r="259" spans="1:27" s="81" customFormat="1" x14ac:dyDescent="0.25">
      <c r="A259" s="79"/>
      <c r="B259" s="79"/>
      <c r="C259" s="79"/>
      <c r="D259" s="79"/>
      <c r="E259" s="79"/>
      <c r="F259" s="79"/>
      <c r="G259" s="79"/>
      <c r="H259" s="79"/>
      <c r="I259" s="79"/>
      <c r="J259" s="79"/>
      <c r="K259" s="80"/>
      <c r="P259" s="82"/>
      <c r="Q259" s="82"/>
      <c r="R259" s="82"/>
      <c r="S259" s="82"/>
      <c r="T259" s="82"/>
      <c r="U259" s="82"/>
      <c r="V259" s="82"/>
      <c r="W259" s="82"/>
      <c r="X259" s="82"/>
      <c r="Y259" s="82"/>
      <c r="Z259" s="82"/>
      <c r="AA259" s="82"/>
    </row>
    <row r="260" spans="1:27" s="81" customFormat="1" x14ac:dyDescent="0.25">
      <c r="A260" s="79"/>
      <c r="B260" s="79"/>
      <c r="C260" s="79"/>
      <c r="D260" s="79"/>
      <c r="E260" s="79"/>
      <c r="F260" s="79"/>
      <c r="G260" s="79"/>
      <c r="H260" s="79"/>
      <c r="I260" s="79"/>
      <c r="J260" s="79"/>
      <c r="K260" s="80"/>
      <c r="P260" s="82"/>
      <c r="Q260" s="82"/>
      <c r="R260" s="82"/>
      <c r="S260" s="82"/>
      <c r="T260" s="82"/>
      <c r="U260" s="82"/>
      <c r="V260" s="82"/>
      <c r="W260" s="82"/>
      <c r="X260" s="82"/>
      <c r="Y260" s="82"/>
      <c r="Z260" s="82"/>
      <c r="AA260" s="82"/>
    </row>
    <row r="261" spans="1:27" s="81" customFormat="1" x14ac:dyDescent="0.25">
      <c r="A261" s="79"/>
      <c r="B261" s="79"/>
      <c r="C261" s="79"/>
      <c r="D261" s="79"/>
      <c r="E261" s="79"/>
      <c r="F261" s="79"/>
      <c r="G261" s="79"/>
      <c r="H261" s="79"/>
      <c r="I261" s="79"/>
      <c r="J261" s="79"/>
      <c r="K261" s="80"/>
      <c r="P261" s="82"/>
      <c r="Q261" s="82"/>
      <c r="R261" s="82"/>
      <c r="S261" s="82"/>
      <c r="T261" s="82"/>
      <c r="U261" s="82"/>
      <c r="V261" s="82"/>
      <c r="W261" s="82"/>
      <c r="X261" s="82"/>
      <c r="Y261" s="82"/>
      <c r="Z261" s="82"/>
      <c r="AA261" s="82"/>
    </row>
    <row r="262" spans="1:27" s="81" customFormat="1" x14ac:dyDescent="0.25">
      <c r="A262" s="79"/>
      <c r="B262" s="79"/>
      <c r="C262" s="79"/>
      <c r="D262" s="79"/>
      <c r="E262" s="79"/>
      <c r="F262" s="79"/>
      <c r="G262" s="79"/>
      <c r="H262" s="79"/>
      <c r="I262" s="79"/>
      <c r="J262" s="79"/>
      <c r="K262" s="80"/>
      <c r="P262" s="82"/>
      <c r="Q262" s="82"/>
      <c r="R262" s="82"/>
      <c r="S262" s="82"/>
      <c r="T262" s="82"/>
      <c r="U262" s="82"/>
      <c r="V262" s="82"/>
      <c r="W262" s="82"/>
      <c r="X262" s="82"/>
      <c r="Y262" s="82"/>
      <c r="Z262" s="82"/>
      <c r="AA262" s="82"/>
    </row>
    <row r="263" spans="1:27" s="81" customFormat="1" x14ac:dyDescent="0.25">
      <c r="A263" s="79"/>
      <c r="B263" s="79"/>
      <c r="C263" s="79"/>
      <c r="D263" s="79"/>
      <c r="E263" s="79"/>
      <c r="F263" s="79"/>
      <c r="G263" s="79"/>
      <c r="H263" s="79"/>
      <c r="I263" s="79"/>
      <c r="J263" s="79"/>
      <c r="K263" s="80"/>
      <c r="P263" s="82"/>
      <c r="Q263" s="82"/>
      <c r="R263" s="82"/>
      <c r="S263" s="82"/>
      <c r="T263" s="82"/>
      <c r="U263" s="82"/>
      <c r="V263" s="82"/>
      <c r="W263" s="82"/>
      <c r="X263" s="82"/>
      <c r="Y263" s="82"/>
      <c r="Z263" s="82"/>
      <c r="AA263" s="82"/>
    </row>
    <row r="264" spans="1:27" s="81" customFormat="1" x14ac:dyDescent="0.25">
      <c r="A264" s="79"/>
      <c r="B264" s="79"/>
      <c r="C264" s="79"/>
      <c r="D264" s="79"/>
      <c r="E264" s="79"/>
      <c r="F264" s="79"/>
      <c r="G264" s="79"/>
      <c r="H264" s="79"/>
      <c r="I264" s="79"/>
      <c r="J264" s="79"/>
      <c r="K264" s="80"/>
      <c r="P264" s="82"/>
      <c r="Q264" s="82"/>
      <c r="R264" s="82"/>
      <c r="S264" s="82"/>
      <c r="T264" s="82"/>
      <c r="U264" s="82"/>
      <c r="V264" s="82"/>
      <c r="W264" s="82"/>
      <c r="X264" s="82"/>
      <c r="Y264" s="82"/>
      <c r="Z264" s="82"/>
      <c r="AA264" s="82"/>
    </row>
    <row r="265" spans="1:27" s="81" customFormat="1" x14ac:dyDescent="0.25">
      <c r="A265" s="79"/>
      <c r="B265" s="79"/>
      <c r="C265" s="79"/>
      <c r="D265" s="79"/>
      <c r="E265" s="79"/>
      <c r="F265" s="79"/>
      <c r="G265" s="79"/>
      <c r="H265" s="79"/>
      <c r="I265" s="79"/>
      <c r="J265" s="79"/>
      <c r="K265" s="80"/>
      <c r="P265" s="82"/>
      <c r="Q265" s="82"/>
      <c r="R265" s="82"/>
      <c r="S265" s="82"/>
      <c r="T265" s="82"/>
      <c r="U265" s="82"/>
      <c r="V265" s="82"/>
      <c r="W265" s="82"/>
      <c r="X265" s="82"/>
      <c r="Y265" s="82"/>
      <c r="Z265" s="82"/>
      <c r="AA265" s="82"/>
    </row>
    <row r="266" spans="1:27" s="81" customFormat="1" x14ac:dyDescent="0.25">
      <c r="A266" s="79"/>
      <c r="B266" s="79"/>
      <c r="C266" s="79"/>
      <c r="D266" s="79"/>
      <c r="E266" s="79"/>
      <c r="F266" s="79"/>
      <c r="G266" s="79"/>
      <c r="H266" s="79"/>
      <c r="I266" s="79"/>
      <c r="J266" s="79"/>
      <c r="K266" s="80"/>
      <c r="P266" s="82"/>
      <c r="Q266" s="82"/>
      <c r="R266" s="82"/>
      <c r="S266" s="82"/>
      <c r="T266" s="82"/>
      <c r="U266" s="82"/>
      <c r="V266" s="82"/>
      <c r="W266" s="82"/>
      <c r="X266" s="82"/>
      <c r="Y266" s="82"/>
      <c r="Z266" s="82"/>
      <c r="AA266" s="82"/>
    </row>
    <row r="267" spans="1:27" s="81" customFormat="1" x14ac:dyDescent="0.25">
      <c r="A267" s="79"/>
      <c r="B267" s="79"/>
      <c r="C267" s="79"/>
      <c r="D267" s="79"/>
      <c r="E267" s="79"/>
      <c r="F267" s="79"/>
      <c r="G267" s="79"/>
      <c r="H267" s="79"/>
      <c r="I267" s="79"/>
      <c r="J267" s="79"/>
      <c r="K267" s="80"/>
      <c r="P267" s="82"/>
      <c r="Q267" s="82"/>
      <c r="R267" s="82"/>
      <c r="S267" s="82"/>
      <c r="T267" s="82"/>
      <c r="U267" s="82"/>
      <c r="V267" s="82"/>
      <c r="W267" s="82"/>
      <c r="X267" s="82"/>
      <c r="Y267" s="82"/>
      <c r="Z267" s="82"/>
      <c r="AA267" s="82"/>
    </row>
    <row r="268" spans="1:27" s="81" customFormat="1" x14ac:dyDescent="0.25">
      <c r="A268" s="79"/>
      <c r="B268" s="79"/>
      <c r="C268" s="79"/>
      <c r="D268" s="79"/>
      <c r="E268" s="79"/>
      <c r="F268" s="79"/>
      <c r="G268" s="79"/>
      <c r="H268" s="79"/>
      <c r="I268" s="79"/>
      <c r="J268" s="79"/>
      <c r="K268" s="80"/>
      <c r="P268" s="82"/>
      <c r="Q268" s="82"/>
      <c r="R268" s="82"/>
      <c r="S268" s="82"/>
      <c r="T268" s="82"/>
      <c r="U268" s="82"/>
      <c r="V268" s="82"/>
      <c r="W268" s="82"/>
      <c r="X268" s="82"/>
      <c r="Y268" s="82"/>
      <c r="Z268" s="82"/>
      <c r="AA268" s="82"/>
    </row>
    <row r="269" spans="1:27" s="81" customFormat="1" x14ac:dyDescent="0.25">
      <c r="A269" s="79"/>
      <c r="B269" s="79"/>
      <c r="C269" s="79"/>
      <c r="D269" s="79"/>
      <c r="E269" s="79"/>
      <c r="F269" s="79"/>
      <c r="G269" s="79"/>
      <c r="H269" s="79"/>
      <c r="I269" s="79"/>
      <c r="J269" s="79"/>
      <c r="K269" s="80"/>
      <c r="P269" s="82"/>
      <c r="Q269" s="82"/>
      <c r="R269" s="82"/>
      <c r="S269" s="82"/>
      <c r="T269" s="82"/>
      <c r="U269" s="82"/>
      <c r="V269" s="82"/>
      <c r="W269" s="82"/>
      <c r="X269" s="82"/>
      <c r="Y269" s="82"/>
      <c r="Z269" s="82"/>
      <c r="AA269" s="82"/>
    </row>
    <row r="270" spans="1:27" s="81" customFormat="1" x14ac:dyDescent="0.25">
      <c r="A270" s="79"/>
      <c r="B270" s="79"/>
      <c r="C270" s="79"/>
      <c r="D270" s="79"/>
      <c r="E270" s="79"/>
      <c r="F270" s="79"/>
      <c r="G270" s="79"/>
      <c r="H270" s="79"/>
      <c r="I270" s="79"/>
      <c r="J270" s="79"/>
      <c r="K270" s="80"/>
      <c r="P270" s="82"/>
      <c r="Q270" s="82"/>
      <c r="R270" s="82"/>
      <c r="S270" s="82"/>
      <c r="T270" s="82"/>
      <c r="U270" s="82"/>
      <c r="V270" s="82"/>
      <c r="W270" s="82"/>
      <c r="X270" s="82"/>
      <c r="Y270" s="82"/>
      <c r="Z270" s="82"/>
      <c r="AA270" s="82"/>
    </row>
    <row r="271" spans="1:27" s="81" customFormat="1" x14ac:dyDescent="0.25">
      <c r="A271" s="79"/>
      <c r="B271" s="79"/>
      <c r="C271" s="79"/>
      <c r="D271" s="79"/>
      <c r="E271" s="79"/>
      <c r="F271" s="79"/>
      <c r="G271" s="79"/>
      <c r="H271" s="79"/>
      <c r="I271" s="79"/>
      <c r="J271" s="79"/>
      <c r="K271" s="80"/>
      <c r="P271" s="82"/>
      <c r="Q271" s="82"/>
      <c r="R271" s="82"/>
      <c r="S271" s="82"/>
      <c r="T271" s="82"/>
      <c r="U271" s="82"/>
      <c r="V271" s="82"/>
      <c r="W271" s="82"/>
      <c r="X271" s="82"/>
      <c r="Y271" s="82"/>
      <c r="Z271" s="82"/>
      <c r="AA271" s="82"/>
    </row>
    <row r="272" spans="1:27" s="81" customFormat="1" x14ac:dyDescent="0.25">
      <c r="A272" s="79"/>
      <c r="B272" s="79"/>
      <c r="C272" s="79"/>
      <c r="D272" s="79"/>
      <c r="E272" s="79"/>
      <c r="F272" s="79"/>
      <c r="G272" s="79"/>
      <c r="H272" s="79"/>
      <c r="I272" s="79"/>
      <c r="J272" s="79"/>
      <c r="K272" s="80"/>
      <c r="P272" s="82"/>
      <c r="Q272" s="82"/>
      <c r="R272" s="82"/>
      <c r="S272" s="82"/>
      <c r="T272" s="82"/>
      <c r="U272" s="82"/>
      <c r="V272" s="82"/>
      <c r="W272" s="82"/>
      <c r="X272" s="82"/>
      <c r="Y272" s="82"/>
      <c r="Z272" s="82"/>
      <c r="AA272" s="82"/>
    </row>
    <row r="273" spans="1:27" s="81" customFormat="1" x14ac:dyDescent="0.25">
      <c r="A273" s="79"/>
      <c r="B273" s="79"/>
      <c r="C273" s="79"/>
      <c r="D273" s="79"/>
      <c r="E273" s="79"/>
      <c r="F273" s="79"/>
      <c r="G273" s="79"/>
      <c r="H273" s="79"/>
      <c r="I273" s="79"/>
      <c r="J273" s="79"/>
      <c r="K273" s="80"/>
      <c r="P273" s="82"/>
      <c r="Q273" s="82"/>
      <c r="R273" s="82"/>
      <c r="S273" s="82"/>
      <c r="T273" s="82"/>
      <c r="U273" s="82"/>
      <c r="V273" s="82"/>
      <c r="W273" s="82"/>
      <c r="X273" s="82"/>
      <c r="Y273" s="82"/>
      <c r="Z273" s="82"/>
      <c r="AA273" s="82"/>
    </row>
    <row r="274" spans="1:27" s="81" customFormat="1" x14ac:dyDescent="0.25">
      <c r="A274" s="79"/>
      <c r="B274" s="79"/>
      <c r="C274" s="79"/>
      <c r="D274" s="79"/>
      <c r="E274" s="79"/>
      <c r="F274" s="79"/>
      <c r="G274" s="79"/>
      <c r="H274" s="79"/>
      <c r="I274" s="79"/>
      <c r="J274" s="79"/>
      <c r="K274" s="80"/>
      <c r="P274" s="82"/>
      <c r="Q274" s="82"/>
      <c r="R274" s="82"/>
      <c r="S274" s="82"/>
      <c r="T274" s="82"/>
      <c r="U274" s="82"/>
      <c r="V274" s="82"/>
      <c r="W274" s="82"/>
      <c r="X274" s="82"/>
      <c r="Y274" s="82"/>
      <c r="Z274" s="82"/>
      <c r="AA274" s="82"/>
    </row>
    <row r="275" spans="1:27" s="81" customFormat="1" x14ac:dyDescent="0.25">
      <c r="A275" s="79"/>
      <c r="B275" s="79"/>
      <c r="C275" s="79"/>
      <c r="D275" s="79"/>
      <c r="E275" s="79"/>
      <c r="F275" s="79"/>
      <c r="G275" s="79"/>
      <c r="H275" s="79"/>
      <c r="I275" s="79"/>
      <c r="J275" s="79"/>
      <c r="K275" s="80"/>
      <c r="P275" s="82"/>
      <c r="Q275" s="82"/>
      <c r="R275" s="82"/>
      <c r="S275" s="82"/>
      <c r="T275" s="82"/>
      <c r="U275" s="82"/>
      <c r="V275" s="82"/>
      <c r="W275" s="82"/>
      <c r="X275" s="82"/>
      <c r="Y275" s="82"/>
      <c r="Z275" s="82"/>
      <c r="AA275" s="82"/>
    </row>
    <row r="276" spans="1:27" s="81" customFormat="1" x14ac:dyDescent="0.25">
      <c r="A276" s="79"/>
      <c r="B276" s="79"/>
      <c r="C276" s="79"/>
      <c r="D276" s="79"/>
      <c r="E276" s="79"/>
      <c r="F276" s="79"/>
      <c r="G276" s="79"/>
      <c r="H276" s="79"/>
      <c r="I276" s="79"/>
      <c r="J276" s="79"/>
      <c r="K276" s="80"/>
      <c r="P276" s="82"/>
      <c r="Q276" s="82"/>
      <c r="R276" s="82"/>
      <c r="S276" s="82"/>
      <c r="T276" s="82"/>
      <c r="U276" s="82"/>
      <c r="V276" s="82"/>
      <c r="W276" s="82"/>
      <c r="X276" s="82"/>
      <c r="Y276" s="82"/>
      <c r="Z276" s="82"/>
      <c r="AA276" s="82"/>
    </row>
    <row r="277" spans="1:27" s="81" customFormat="1" x14ac:dyDescent="0.25">
      <c r="A277" s="79"/>
      <c r="B277" s="79"/>
      <c r="C277" s="79"/>
      <c r="D277" s="79"/>
      <c r="E277" s="79"/>
      <c r="F277" s="79"/>
      <c r="G277" s="79"/>
      <c r="H277" s="79"/>
      <c r="I277" s="79"/>
      <c r="J277" s="79"/>
      <c r="K277" s="80"/>
      <c r="P277" s="82"/>
      <c r="Q277" s="82"/>
      <c r="R277" s="82"/>
      <c r="S277" s="82"/>
      <c r="T277" s="82"/>
      <c r="U277" s="82"/>
      <c r="V277" s="82"/>
      <c r="W277" s="82"/>
      <c r="X277" s="82"/>
      <c r="Y277" s="82"/>
      <c r="Z277" s="82"/>
      <c r="AA277" s="82"/>
    </row>
    <row r="278" spans="1:27" s="81" customFormat="1" x14ac:dyDescent="0.25">
      <c r="A278" s="79"/>
      <c r="B278" s="79"/>
      <c r="C278" s="79"/>
      <c r="D278" s="79"/>
      <c r="E278" s="79"/>
      <c r="F278" s="79"/>
      <c r="G278" s="79"/>
      <c r="H278" s="79"/>
      <c r="I278" s="79"/>
      <c r="J278" s="79"/>
      <c r="K278" s="80"/>
      <c r="P278" s="82"/>
      <c r="Q278" s="82"/>
      <c r="R278" s="82"/>
      <c r="S278" s="82"/>
      <c r="T278" s="82"/>
      <c r="U278" s="82"/>
      <c r="V278" s="82"/>
      <c r="W278" s="82"/>
      <c r="X278" s="82"/>
      <c r="Y278" s="82"/>
      <c r="Z278" s="82"/>
      <c r="AA278" s="82"/>
    </row>
    <row r="279" spans="1:27" s="81" customFormat="1" x14ac:dyDescent="0.25">
      <c r="A279" s="79"/>
      <c r="B279" s="79"/>
      <c r="C279" s="79"/>
      <c r="D279" s="79"/>
      <c r="E279" s="79"/>
      <c r="F279" s="79"/>
      <c r="G279" s="79"/>
      <c r="H279" s="79"/>
      <c r="I279" s="79"/>
      <c r="J279" s="79"/>
      <c r="K279" s="80"/>
      <c r="P279" s="82"/>
      <c r="Q279" s="82"/>
      <c r="R279" s="82"/>
      <c r="S279" s="82"/>
      <c r="T279" s="82"/>
      <c r="U279" s="82"/>
      <c r="V279" s="82"/>
      <c r="W279" s="82"/>
      <c r="X279" s="82"/>
      <c r="Y279" s="82"/>
      <c r="Z279" s="82"/>
      <c r="AA279" s="82"/>
    </row>
    <row r="280" spans="1:27" s="81" customFormat="1" x14ac:dyDescent="0.25">
      <c r="A280" s="79"/>
      <c r="B280" s="79"/>
      <c r="C280" s="79"/>
      <c r="D280" s="79"/>
      <c r="E280" s="79"/>
      <c r="F280" s="79"/>
      <c r="G280" s="79"/>
      <c r="H280" s="79"/>
      <c r="I280" s="79"/>
      <c r="J280" s="79"/>
      <c r="K280" s="80"/>
      <c r="P280" s="82"/>
      <c r="Q280" s="82"/>
      <c r="R280" s="82"/>
      <c r="S280" s="82"/>
      <c r="T280" s="82"/>
      <c r="U280" s="82"/>
      <c r="V280" s="82"/>
      <c r="W280" s="82"/>
      <c r="X280" s="82"/>
      <c r="Y280" s="82"/>
      <c r="Z280" s="82"/>
      <c r="AA280" s="82"/>
    </row>
    <row r="281" spans="1:27" s="81" customFormat="1" x14ac:dyDescent="0.25">
      <c r="A281" s="79"/>
      <c r="B281" s="79"/>
      <c r="C281" s="79"/>
      <c r="D281" s="79"/>
      <c r="E281" s="79"/>
      <c r="F281" s="79"/>
      <c r="G281" s="79"/>
      <c r="H281" s="79"/>
      <c r="I281" s="79"/>
      <c r="J281" s="79"/>
      <c r="K281" s="80"/>
      <c r="P281" s="82"/>
      <c r="Q281" s="82"/>
      <c r="R281" s="82"/>
      <c r="S281" s="82"/>
      <c r="T281" s="82"/>
      <c r="U281" s="82"/>
      <c r="V281" s="82"/>
      <c r="W281" s="82"/>
      <c r="X281" s="82"/>
      <c r="Y281" s="82"/>
      <c r="Z281" s="82"/>
      <c r="AA281" s="82"/>
    </row>
    <row r="282" spans="1:27" s="81" customFormat="1" x14ac:dyDescent="0.25">
      <c r="A282" s="79"/>
      <c r="B282" s="79"/>
      <c r="C282" s="79"/>
      <c r="D282" s="79"/>
      <c r="E282" s="79"/>
      <c r="F282" s="79"/>
      <c r="G282" s="79"/>
      <c r="H282" s="79"/>
      <c r="I282" s="79"/>
      <c r="J282" s="79"/>
      <c r="K282" s="80"/>
      <c r="P282" s="82"/>
      <c r="Q282" s="82"/>
      <c r="R282" s="82"/>
      <c r="S282" s="82"/>
      <c r="T282" s="82"/>
      <c r="U282" s="82"/>
      <c r="V282" s="82"/>
      <c r="W282" s="82"/>
      <c r="X282" s="82"/>
      <c r="Y282" s="82"/>
      <c r="Z282" s="82"/>
      <c r="AA282" s="82"/>
    </row>
    <row r="283" spans="1:27" s="81" customFormat="1" x14ac:dyDescent="0.25">
      <c r="A283" s="79"/>
      <c r="B283" s="79"/>
      <c r="C283" s="79"/>
      <c r="D283" s="79"/>
      <c r="E283" s="79"/>
      <c r="F283" s="79"/>
      <c r="G283" s="79"/>
      <c r="H283" s="79"/>
      <c r="I283" s="79"/>
      <c r="J283" s="79"/>
      <c r="K283" s="80"/>
      <c r="P283" s="82"/>
      <c r="Q283" s="82"/>
      <c r="R283" s="82"/>
      <c r="S283" s="82"/>
      <c r="T283" s="82"/>
      <c r="U283" s="82"/>
      <c r="V283" s="82"/>
      <c r="W283" s="82"/>
      <c r="X283" s="82"/>
      <c r="Y283" s="82"/>
      <c r="Z283" s="82"/>
      <c r="AA283" s="82"/>
    </row>
    <row r="284" spans="1:27" s="81" customFormat="1" x14ac:dyDescent="0.25">
      <c r="A284" s="79"/>
      <c r="B284" s="79"/>
      <c r="C284" s="79"/>
      <c r="D284" s="79"/>
      <c r="E284" s="79"/>
      <c r="F284" s="79"/>
      <c r="G284" s="79"/>
      <c r="H284" s="79"/>
      <c r="I284" s="79"/>
      <c r="J284" s="79"/>
      <c r="K284" s="80"/>
      <c r="P284" s="82"/>
      <c r="Q284" s="82"/>
      <c r="R284" s="82"/>
      <c r="S284" s="82"/>
      <c r="T284" s="82"/>
      <c r="U284" s="82"/>
      <c r="V284" s="82"/>
      <c r="W284" s="82"/>
      <c r="X284" s="82"/>
      <c r="Y284" s="82"/>
      <c r="Z284" s="82"/>
      <c r="AA284" s="82"/>
    </row>
    <row r="285" spans="1:27" s="81" customFormat="1" x14ac:dyDescent="0.25">
      <c r="A285" s="79"/>
      <c r="B285" s="79"/>
      <c r="C285" s="79"/>
      <c r="D285" s="79"/>
      <c r="E285" s="79"/>
      <c r="F285" s="79"/>
      <c r="G285" s="79"/>
      <c r="H285" s="79"/>
      <c r="I285" s="79"/>
      <c r="J285" s="79"/>
      <c r="K285" s="80"/>
      <c r="P285" s="82"/>
      <c r="Q285" s="82"/>
      <c r="R285" s="82"/>
      <c r="S285" s="82"/>
      <c r="T285" s="82"/>
      <c r="U285" s="82"/>
      <c r="V285" s="82"/>
      <c r="W285" s="82"/>
      <c r="X285" s="82"/>
      <c r="Y285" s="82"/>
      <c r="Z285" s="82"/>
      <c r="AA285" s="82"/>
    </row>
    <row r="286" spans="1:27" s="81" customFormat="1" x14ac:dyDescent="0.25">
      <c r="A286" s="79"/>
      <c r="B286" s="79"/>
      <c r="C286" s="79"/>
      <c r="D286" s="79"/>
      <c r="E286" s="79"/>
      <c r="F286" s="79"/>
      <c r="G286" s="79"/>
      <c r="H286" s="79"/>
      <c r="I286" s="79"/>
      <c r="J286" s="79"/>
      <c r="K286" s="80"/>
      <c r="P286" s="82"/>
      <c r="Q286" s="82"/>
      <c r="R286" s="82"/>
      <c r="S286" s="82"/>
      <c r="T286" s="82"/>
      <c r="U286" s="82"/>
      <c r="V286" s="82"/>
      <c r="W286" s="82"/>
      <c r="X286" s="82"/>
      <c r="Y286" s="82"/>
      <c r="Z286" s="82"/>
      <c r="AA286" s="82"/>
    </row>
    <row r="287" spans="1:27" s="81" customFormat="1" x14ac:dyDescent="0.25">
      <c r="A287" s="79"/>
      <c r="B287" s="79"/>
      <c r="C287" s="79"/>
      <c r="D287" s="79"/>
      <c r="E287" s="79"/>
      <c r="F287" s="79"/>
      <c r="G287" s="79"/>
      <c r="H287" s="79"/>
      <c r="I287" s="79"/>
      <c r="J287" s="79"/>
      <c r="K287" s="80"/>
      <c r="P287" s="82"/>
      <c r="Q287" s="82"/>
      <c r="R287" s="82"/>
      <c r="S287" s="82"/>
      <c r="T287" s="82"/>
      <c r="U287" s="82"/>
      <c r="V287" s="82"/>
      <c r="W287" s="82"/>
      <c r="X287" s="82"/>
      <c r="Y287" s="82"/>
      <c r="Z287" s="82"/>
      <c r="AA287" s="82"/>
    </row>
    <row r="288" spans="1:27" s="81" customFormat="1" x14ac:dyDescent="0.25">
      <c r="A288" s="79"/>
      <c r="B288" s="79"/>
      <c r="C288" s="79"/>
      <c r="D288" s="79"/>
      <c r="E288" s="79"/>
      <c r="F288" s="79"/>
      <c r="G288" s="79"/>
      <c r="H288" s="79"/>
      <c r="I288" s="79"/>
      <c r="J288" s="79"/>
      <c r="K288" s="80"/>
      <c r="P288" s="82"/>
      <c r="Q288" s="82"/>
      <c r="R288" s="82"/>
      <c r="S288" s="82"/>
      <c r="T288" s="82"/>
      <c r="U288" s="82"/>
      <c r="V288" s="82"/>
      <c r="W288" s="82"/>
      <c r="X288" s="82"/>
      <c r="Y288" s="82"/>
      <c r="Z288" s="82"/>
      <c r="AA288" s="82"/>
    </row>
    <row r="289" spans="1:27" s="81" customFormat="1" x14ac:dyDescent="0.25">
      <c r="A289" s="79"/>
      <c r="B289" s="79"/>
      <c r="C289" s="79"/>
      <c r="D289" s="79"/>
      <c r="E289" s="79"/>
      <c r="F289" s="79"/>
      <c r="G289" s="79"/>
      <c r="H289" s="79"/>
      <c r="I289" s="79"/>
      <c r="J289" s="79"/>
      <c r="K289" s="80"/>
      <c r="P289" s="82"/>
      <c r="Q289" s="82"/>
      <c r="R289" s="82"/>
      <c r="S289" s="82"/>
      <c r="T289" s="82"/>
      <c r="U289" s="82"/>
      <c r="V289" s="82"/>
      <c r="W289" s="82"/>
      <c r="X289" s="82"/>
      <c r="Y289" s="82"/>
      <c r="Z289" s="82"/>
      <c r="AA289" s="82"/>
    </row>
    <row r="290" spans="1:27" s="81" customFormat="1" x14ac:dyDescent="0.25">
      <c r="A290" s="79"/>
      <c r="B290" s="79"/>
      <c r="C290" s="79"/>
      <c r="D290" s="79"/>
      <c r="E290" s="79"/>
      <c r="F290" s="79"/>
      <c r="G290" s="79"/>
      <c r="H290" s="79"/>
      <c r="I290" s="79"/>
      <c r="J290" s="79"/>
      <c r="K290" s="80"/>
      <c r="P290" s="82"/>
      <c r="Q290" s="82"/>
      <c r="R290" s="82"/>
      <c r="S290" s="82"/>
      <c r="T290" s="82"/>
      <c r="U290" s="82"/>
      <c r="V290" s="82"/>
      <c r="W290" s="82"/>
      <c r="X290" s="82"/>
      <c r="Y290" s="82"/>
      <c r="Z290" s="82"/>
      <c r="AA290" s="82"/>
    </row>
    <row r="291" spans="1:27" s="81" customFormat="1" x14ac:dyDescent="0.25">
      <c r="A291" s="79"/>
      <c r="B291" s="79"/>
      <c r="C291" s="79"/>
      <c r="D291" s="79"/>
      <c r="E291" s="79"/>
      <c r="F291" s="79"/>
      <c r="G291" s="79"/>
      <c r="H291" s="79"/>
      <c r="I291" s="79"/>
      <c r="J291" s="79"/>
      <c r="K291" s="80"/>
      <c r="P291" s="82"/>
      <c r="Q291" s="82"/>
      <c r="R291" s="82"/>
      <c r="S291" s="82"/>
      <c r="T291" s="82"/>
      <c r="U291" s="82"/>
      <c r="V291" s="82"/>
      <c r="W291" s="82"/>
      <c r="X291" s="82"/>
      <c r="Y291" s="82"/>
      <c r="Z291" s="82"/>
      <c r="AA291" s="82"/>
    </row>
    <row r="292" spans="1:27" s="81" customFormat="1" x14ac:dyDescent="0.25">
      <c r="A292" s="79"/>
      <c r="B292" s="79"/>
      <c r="C292" s="79"/>
      <c r="D292" s="79"/>
      <c r="E292" s="79"/>
      <c r="F292" s="79"/>
      <c r="G292" s="79"/>
      <c r="H292" s="79"/>
      <c r="I292" s="79"/>
      <c r="J292" s="79"/>
      <c r="K292" s="80"/>
      <c r="P292" s="82"/>
      <c r="Q292" s="82"/>
      <c r="R292" s="82"/>
      <c r="S292" s="82"/>
      <c r="T292" s="82"/>
      <c r="U292" s="82"/>
      <c r="V292" s="82"/>
      <c r="W292" s="82"/>
      <c r="X292" s="82"/>
      <c r="Y292" s="82"/>
      <c r="Z292" s="82"/>
      <c r="AA292" s="82"/>
    </row>
    <row r="293" spans="1:27" s="81" customFormat="1" x14ac:dyDescent="0.25">
      <c r="A293" s="79"/>
      <c r="B293" s="79"/>
      <c r="C293" s="79"/>
      <c r="D293" s="79"/>
      <c r="E293" s="79"/>
      <c r="F293" s="79"/>
      <c r="G293" s="79"/>
      <c r="H293" s="79"/>
      <c r="I293" s="79"/>
      <c r="J293" s="79"/>
      <c r="K293" s="80"/>
      <c r="P293" s="82"/>
      <c r="Q293" s="82"/>
      <c r="R293" s="82"/>
      <c r="S293" s="82"/>
      <c r="T293" s="82"/>
      <c r="U293" s="82"/>
      <c r="V293" s="82"/>
      <c r="W293" s="82"/>
      <c r="X293" s="82"/>
      <c r="Y293" s="82"/>
      <c r="Z293" s="82"/>
      <c r="AA293" s="82"/>
    </row>
    <row r="294" spans="1:27" s="81" customFormat="1" x14ac:dyDescent="0.25">
      <c r="A294" s="79"/>
      <c r="B294" s="79"/>
      <c r="C294" s="79"/>
      <c r="D294" s="79"/>
      <c r="E294" s="79"/>
      <c r="F294" s="79"/>
      <c r="G294" s="79"/>
      <c r="H294" s="79"/>
      <c r="I294" s="79"/>
      <c r="J294" s="79"/>
      <c r="K294" s="80"/>
      <c r="P294" s="82"/>
      <c r="Q294" s="82"/>
      <c r="R294" s="82"/>
      <c r="S294" s="82"/>
      <c r="T294" s="82"/>
      <c r="U294" s="82"/>
      <c r="V294" s="82"/>
      <c r="W294" s="82"/>
      <c r="X294" s="82"/>
      <c r="Y294" s="82"/>
      <c r="Z294" s="82"/>
      <c r="AA294" s="82"/>
    </row>
    <row r="295" spans="1:27" s="81" customFormat="1" x14ac:dyDescent="0.25">
      <c r="A295" s="79"/>
      <c r="B295" s="79"/>
      <c r="C295" s="79"/>
      <c r="D295" s="79"/>
      <c r="E295" s="79"/>
      <c r="F295" s="79"/>
      <c r="G295" s="79"/>
      <c r="H295" s="79"/>
      <c r="I295" s="79"/>
      <c r="J295" s="79"/>
      <c r="K295" s="80"/>
      <c r="P295" s="82"/>
      <c r="Q295" s="82"/>
      <c r="R295" s="82"/>
      <c r="S295" s="82"/>
      <c r="T295" s="82"/>
      <c r="U295" s="82"/>
      <c r="V295" s="82"/>
      <c r="W295" s="82"/>
      <c r="X295" s="82"/>
      <c r="Y295" s="82"/>
      <c r="Z295" s="82"/>
      <c r="AA295" s="82"/>
    </row>
    <row r="296" spans="1:27" s="81" customFormat="1" x14ac:dyDescent="0.25">
      <c r="A296" s="79"/>
      <c r="B296" s="79"/>
      <c r="C296" s="79"/>
      <c r="D296" s="79"/>
      <c r="E296" s="79"/>
      <c r="F296" s="79"/>
      <c r="G296" s="79"/>
      <c r="H296" s="79"/>
      <c r="I296" s="79"/>
      <c r="J296" s="79"/>
      <c r="K296" s="80"/>
      <c r="P296" s="82"/>
      <c r="Q296" s="82"/>
      <c r="R296" s="82"/>
      <c r="S296" s="82"/>
      <c r="T296" s="82"/>
      <c r="U296" s="82"/>
      <c r="V296" s="82"/>
      <c r="W296" s="82"/>
      <c r="X296" s="82"/>
      <c r="Y296" s="82"/>
      <c r="Z296" s="82"/>
      <c r="AA296" s="82"/>
    </row>
    <row r="297" spans="1:27" s="81" customFormat="1" x14ac:dyDescent="0.25">
      <c r="A297" s="79"/>
      <c r="B297" s="79"/>
      <c r="C297" s="79"/>
      <c r="D297" s="79"/>
      <c r="E297" s="79"/>
      <c r="F297" s="79"/>
      <c r="G297" s="79"/>
      <c r="H297" s="79"/>
      <c r="I297" s="79"/>
      <c r="J297" s="79"/>
      <c r="K297" s="80"/>
      <c r="P297" s="82"/>
      <c r="Q297" s="82"/>
      <c r="R297" s="82"/>
      <c r="S297" s="82"/>
      <c r="T297" s="82"/>
      <c r="U297" s="82"/>
      <c r="V297" s="82"/>
      <c r="W297" s="82"/>
      <c r="X297" s="82"/>
      <c r="Y297" s="82"/>
      <c r="Z297" s="82"/>
      <c r="AA297" s="82"/>
    </row>
    <row r="298" spans="1:27" s="81" customFormat="1" x14ac:dyDescent="0.25">
      <c r="A298" s="79"/>
      <c r="B298" s="79"/>
      <c r="C298" s="79"/>
      <c r="D298" s="79"/>
      <c r="E298" s="79"/>
      <c r="F298" s="79"/>
      <c r="G298" s="79"/>
      <c r="H298" s="79"/>
      <c r="I298" s="79"/>
      <c r="J298" s="79"/>
      <c r="K298" s="80"/>
      <c r="P298" s="82"/>
      <c r="Q298" s="82"/>
      <c r="R298" s="82"/>
      <c r="S298" s="82"/>
      <c r="T298" s="82"/>
      <c r="U298" s="82"/>
      <c r="V298" s="82"/>
      <c r="W298" s="82"/>
      <c r="X298" s="82"/>
      <c r="Y298" s="82"/>
      <c r="Z298" s="82"/>
      <c r="AA298" s="82"/>
    </row>
    <row r="299" spans="1:27" s="81" customFormat="1" x14ac:dyDescent="0.25">
      <c r="A299" s="79"/>
      <c r="B299" s="79"/>
      <c r="C299" s="79"/>
      <c r="D299" s="79"/>
      <c r="E299" s="79"/>
      <c r="F299" s="79"/>
      <c r="G299" s="79"/>
      <c r="H299" s="79"/>
      <c r="I299" s="79"/>
      <c r="J299" s="79"/>
      <c r="K299" s="80"/>
      <c r="P299" s="82"/>
      <c r="Q299" s="82"/>
      <c r="R299" s="82"/>
      <c r="S299" s="82"/>
      <c r="T299" s="82"/>
      <c r="U299" s="82"/>
      <c r="V299" s="82"/>
      <c r="W299" s="82"/>
      <c r="X299" s="82"/>
      <c r="Y299" s="82"/>
      <c r="Z299" s="82"/>
      <c r="AA299" s="82"/>
    </row>
    <row r="300" spans="1:27" s="81" customFormat="1" x14ac:dyDescent="0.25">
      <c r="A300" s="79"/>
      <c r="B300" s="79"/>
      <c r="C300" s="79"/>
      <c r="D300" s="79"/>
      <c r="E300" s="79"/>
      <c r="F300" s="79"/>
      <c r="G300" s="79"/>
      <c r="H300" s="79"/>
      <c r="I300" s="79"/>
      <c r="J300" s="79"/>
      <c r="K300" s="80"/>
      <c r="P300" s="82"/>
      <c r="Q300" s="82"/>
      <c r="R300" s="82"/>
      <c r="S300" s="82"/>
      <c r="T300" s="82"/>
      <c r="U300" s="82"/>
      <c r="V300" s="82"/>
      <c r="W300" s="82"/>
      <c r="X300" s="82"/>
      <c r="Y300" s="82"/>
      <c r="Z300" s="82"/>
      <c r="AA300" s="82"/>
    </row>
    <row r="301" spans="1:27" s="81" customFormat="1" x14ac:dyDescent="0.25">
      <c r="A301" s="79"/>
      <c r="B301" s="79"/>
      <c r="C301" s="79"/>
      <c r="D301" s="79"/>
      <c r="E301" s="79"/>
      <c r="F301" s="79"/>
      <c r="G301" s="79"/>
      <c r="H301" s="79"/>
      <c r="I301" s="79"/>
      <c r="J301" s="79"/>
      <c r="K301" s="80"/>
      <c r="P301" s="82"/>
      <c r="Q301" s="82"/>
      <c r="R301" s="82"/>
      <c r="S301" s="82"/>
      <c r="T301" s="82"/>
      <c r="U301" s="82"/>
      <c r="V301" s="82"/>
      <c r="W301" s="82"/>
      <c r="X301" s="82"/>
      <c r="Y301" s="82"/>
      <c r="Z301" s="82"/>
      <c r="AA301" s="82"/>
    </row>
    <row r="302" spans="1:27" s="81" customFormat="1" x14ac:dyDescent="0.25">
      <c r="A302" s="79"/>
      <c r="B302" s="79"/>
      <c r="C302" s="79"/>
      <c r="D302" s="79"/>
      <c r="E302" s="79"/>
      <c r="F302" s="79"/>
      <c r="G302" s="79"/>
      <c r="H302" s="79"/>
      <c r="I302" s="79"/>
      <c r="J302" s="79"/>
      <c r="K302" s="80"/>
      <c r="P302" s="82"/>
      <c r="Q302" s="82"/>
      <c r="R302" s="82"/>
      <c r="S302" s="82"/>
      <c r="T302" s="82"/>
      <c r="U302" s="82"/>
      <c r="V302" s="82"/>
      <c r="W302" s="82"/>
      <c r="X302" s="82"/>
      <c r="Y302" s="82"/>
      <c r="Z302" s="82"/>
      <c r="AA302" s="82"/>
    </row>
    <row r="303" spans="1:27" s="81" customFormat="1" x14ac:dyDescent="0.25">
      <c r="A303" s="79"/>
      <c r="B303" s="79"/>
      <c r="C303" s="79"/>
      <c r="D303" s="79"/>
      <c r="E303" s="79"/>
      <c r="F303" s="79"/>
      <c r="G303" s="79"/>
      <c r="H303" s="79"/>
      <c r="I303" s="79"/>
      <c r="J303" s="79"/>
      <c r="K303" s="80"/>
      <c r="P303" s="82"/>
      <c r="Q303" s="82"/>
      <c r="R303" s="82"/>
      <c r="S303" s="82"/>
      <c r="T303" s="82"/>
      <c r="U303" s="82"/>
      <c r="V303" s="82"/>
      <c r="W303" s="82"/>
      <c r="X303" s="82"/>
      <c r="Y303" s="82"/>
      <c r="Z303" s="82"/>
      <c r="AA303" s="82"/>
    </row>
    <row r="304" spans="1:27" s="81" customFormat="1" x14ac:dyDescent="0.25">
      <c r="A304" s="79"/>
      <c r="B304" s="79"/>
      <c r="C304" s="79"/>
      <c r="D304" s="79"/>
      <c r="E304" s="79"/>
      <c r="F304" s="79"/>
      <c r="G304" s="79"/>
      <c r="H304" s="79"/>
      <c r="I304" s="79"/>
      <c r="J304" s="79"/>
      <c r="K304" s="80"/>
      <c r="P304" s="82"/>
      <c r="Q304" s="82"/>
      <c r="R304" s="82"/>
      <c r="S304" s="82"/>
      <c r="T304" s="82"/>
      <c r="U304" s="82"/>
      <c r="V304" s="82"/>
      <c r="W304" s="82"/>
      <c r="X304" s="82"/>
      <c r="Y304" s="82"/>
      <c r="Z304" s="82"/>
      <c r="AA304" s="82"/>
    </row>
    <row r="305" spans="1:27" s="81" customFormat="1" x14ac:dyDescent="0.25">
      <c r="A305" s="79"/>
      <c r="B305" s="79"/>
      <c r="C305" s="79"/>
      <c r="D305" s="79"/>
      <c r="E305" s="79"/>
      <c r="F305" s="79"/>
      <c r="G305" s="79"/>
      <c r="H305" s="79"/>
      <c r="I305" s="79"/>
      <c r="J305" s="79"/>
      <c r="K305" s="80"/>
      <c r="P305" s="82"/>
      <c r="Q305" s="82"/>
      <c r="R305" s="82"/>
      <c r="S305" s="82"/>
      <c r="T305" s="82"/>
      <c r="U305" s="82"/>
      <c r="V305" s="82"/>
      <c r="W305" s="82"/>
      <c r="X305" s="82"/>
      <c r="Y305" s="82"/>
      <c r="Z305" s="82"/>
      <c r="AA305" s="82"/>
    </row>
    <row r="306" spans="1:27" s="81" customFormat="1" x14ac:dyDescent="0.25">
      <c r="A306" s="79"/>
      <c r="B306" s="79"/>
      <c r="C306" s="79"/>
      <c r="D306" s="79"/>
      <c r="E306" s="79"/>
      <c r="F306" s="79"/>
      <c r="G306" s="79"/>
      <c r="H306" s="79"/>
      <c r="I306" s="79"/>
      <c r="J306" s="79"/>
      <c r="K306" s="80"/>
      <c r="P306" s="82"/>
      <c r="Q306" s="82"/>
      <c r="R306" s="82"/>
      <c r="S306" s="82"/>
      <c r="T306" s="82"/>
      <c r="U306" s="82"/>
      <c r="V306" s="82"/>
      <c r="W306" s="82"/>
      <c r="X306" s="82"/>
      <c r="Y306" s="82"/>
      <c r="Z306" s="82"/>
      <c r="AA306" s="82"/>
    </row>
    <row r="307" spans="1:27" s="81" customFormat="1" x14ac:dyDescent="0.25">
      <c r="A307" s="79"/>
      <c r="B307" s="79"/>
      <c r="C307" s="79"/>
      <c r="D307" s="79"/>
      <c r="E307" s="79"/>
      <c r="F307" s="79"/>
      <c r="G307" s="79"/>
      <c r="H307" s="79"/>
      <c r="I307" s="79"/>
      <c r="J307" s="79"/>
      <c r="K307" s="80"/>
      <c r="P307" s="82"/>
      <c r="Q307" s="82"/>
      <c r="R307" s="82"/>
      <c r="S307" s="82"/>
      <c r="T307" s="82"/>
      <c r="U307" s="82"/>
      <c r="V307" s="82"/>
      <c r="W307" s="82"/>
      <c r="X307" s="82"/>
      <c r="Y307" s="82"/>
      <c r="Z307" s="82"/>
      <c r="AA307" s="82"/>
    </row>
    <row r="308" spans="1:27" s="81" customFormat="1" x14ac:dyDescent="0.25">
      <c r="A308" s="79"/>
      <c r="B308" s="79"/>
      <c r="C308" s="79"/>
      <c r="D308" s="79"/>
      <c r="E308" s="79"/>
      <c r="F308" s="79"/>
      <c r="G308" s="79"/>
      <c r="H308" s="79"/>
      <c r="I308" s="79"/>
      <c r="J308" s="79"/>
      <c r="K308" s="80"/>
      <c r="P308" s="82"/>
      <c r="Q308" s="82"/>
      <c r="R308" s="82"/>
      <c r="S308" s="82"/>
      <c r="T308" s="82"/>
      <c r="U308" s="82"/>
      <c r="V308" s="82"/>
      <c r="W308" s="82"/>
      <c r="X308" s="82"/>
      <c r="Y308" s="82"/>
      <c r="Z308" s="82"/>
      <c r="AA308" s="82"/>
    </row>
    <row r="309" spans="1:27" s="81" customFormat="1" x14ac:dyDescent="0.25">
      <c r="A309" s="79"/>
      <c r="B309" s="79"/>
      <c r="C309" s="79"/>
      <c r="D309" s="79"/>
      <c r="E309" s="79"/>
      <c r="F309" s="79"/>
      <c r="G309" s="79"/>
      <c r="H309" s="79"/>
      <c r="I309" s="79"/>
      <c r="J309" s="79"/>
      <c r="K309" s="80"/>
      <c r="P309" s="82"/>
      <c r="Q309" s="82"/>
      <c r="R309" s="82"/>
      <c r="S309" s="82"/>
      <c r="T309" s="82"/>
      <c r="U309" s="82"/>
      <c r="V309" s="82"/>
      <c r="W309" s="82"/>
      <c r="X309" s="82"/>
      <c r="Y309" s="82"/>
      <c r="Z309" s="82"/>
      <c r="AA309" s="82"/>
    </row>
    <row r="310" spans="1:27" s="81" customFormat="1" x14ac:dyDescent="0.25">
      <c r="A310" s="79"/>
      <c r="B310" s="79"/>
      <c r="C310" s="79"/>
      <c r="D310" s="79"/>
      <c r="E310" s="79"/>
      <c r="F310" s="79"/>
      <c r="G310" s="79"/>
      <c r="H310" s="79"/>
      <c r="I310" s="79"/>
      <c r="J310" s="79"/>
      <c r="K310" s="80"/>
      <c r="P310" s="82"/>
      <c r="Q310" s="82"/>
      <c r="R310" s="82"/>
      <c r="S310" s="82"/>
      <c r="T310" s="82"/>
      <c r="U310" s="82"/>
      <c r="V310" s="82"/>
      <c r="W310" s="82"/>
      <c r="X310" s="82"/>
      <c r="Y310" s="82"/>
      <c r="Z310" s="82"/>
      <c r="AA310" s="82"/>
    </row>
    <row r="311" spans="1:27" s="81" customFormat="1" x14ac:dyDescent="0.25">
      <c r="A311" s="79"/>
      <c r="B311" s="79"/>
      <c r="C311" s="79"/>
      <c r="D311" s="79"/>
      <c r="E311" s="79"/>
      <c r="F311" s="79"/>
      <c r="G311" s="79"/>
      <c r="H311" s="79"/>
      <c r="I311" s="79"/>
      <c r="J311" s="79"/>
      <c r="K311" s="80"/>
      <c r="P311" s="82"/>
      <c r="Q311" s="82"/>
      <c r="R311" s="82"/>
      <c r="S311" s="82"/>
      <c r="T311" s="82"/>
      <c r="U311" s="82"/>
      <c r="V311" s="82"/>
      <c r="W311" s="82"/>
      <c r="X311" s="82"/>
      <c r="Y311" s="82"/>
      <c r="Z311" s="82"/>
      <c r="AA311" s="82"/>
    </row>
    <row r="312" spans="1:27" s="81" customFormat="1" x14ac:dyDescent="0.25">
      <c r="A312" s="79"/>
      <c r="B312" s="79"/>
      <c r="C312" s="79"/>
      <c r="D312" s="79"/>
      <c r="E312" s="79"/>
      <c r="F312" s="79"/>
      <c r="G312" s="79"/>
      <c r="H312" s="79"/>
      <c r="I312" s="79"/>
      <c r="J312" s="79"/>
      <c r="K312" s="80"/>
      <c r="P312" s="82"/>
      <c r="Q312" s="82"/>
      <c r="R312" s="82"/>
      <c r="S312" s="82"/>
      <c r="T312" s="82"/>
      <c r="U312" s="82"/>
      <c r="V312" s="82"/>
      <c r="W312" s="82"/>
      <c r="X312" s="82"/>
      <c r="Y312" s="82"/>
      <c r="Z312" s="82"/>
      <c r="AA312" s="82"/>
    </row>
    <row r="313" spans="1:27" s="81" customFormat="1" x14ac:dyDescent="0.25">
      <c r="A313" s="79"/>
      <c r="B313" s="79"/>
      <c r="C313" s="79"/>
      <c r="D313" s="79"/>
      <c r="E313" s="79"/>
      <c r="F313" s="79"/>
      <c r="G313" s="79"/>
      <c r="H313" s="79"/>
      <c r="I313" s="79"/>
      <c r="J313" s="79"/>
      <c r="K313" s="80"/>
      <c r="P313" s="82"/>
      <c r="Q313" s="82"/>
      <c r="R313" s="82"/>
      <c r="S313" s="82"/>
      <c r="T313" s="82"/>
      <c r="U313" s="82"/>
      <c r="V313" s="82"/>
      <c r="W313" s="82"/>
      <c r="X313" s="82"/>
      <c r="Y313" s="82"/>
      <c r="Z313" s="82"/>
      <c r="AA313" s="82"/>
    </row>
    <row r="314" spans="1:27" s="81" customFormat="1" x14ac:dyDescent="0.25">
      <c r="A314" s="79"/>
      <c r="B314" s="79"/>
      <c r="C314" s="79"/>
      <c r="D314" s="79"/>
      <c r="E314" s="79"/>
      <c r="F314" s="79"/>
      <c r="G314" s="79"/>
      <c r="H314" s="79"/>
      <c r="I314" s="79"/>
      <c r="J314" s="79"/>
      <c r="K314" s="80"/>
      <c r="P314" s="82"/>
      <c r="Q314" s="82"/>
      <c r="R314" s="82"/>
      <c r="S314" s="82"/>
      <c r="T314" s="82"/>
      <c r="U314" s="82"/>
      <c r="V314" s="82"/>
      <c r="W314" s="82"/>
      <c r="X314" s="82"/>
      <c r="Y314" s="82"/>
      <c r="Z314" s="82"/>
      <c r="AA314" s="82"/>
    </row>
    <row r="315" spans="1:27" s="81" customFormat="1" x14ac:dyDescent="0.25">
      <c r="A315" s="79"/>
      <c r="B315" s="79"/>
      <c r="C315" s="79"/>
      <c r="D315" s="79"/>
      <c r="E315" s="79"/>
      <c r="F315" s="79"/>
      <c r="G315" s="79"/>
      <c r="H315" s="79"/>
      <c r="I315" s="79"/>
      <c r="J315" s="79"/>
      <c r="K315" s="80"/>
      <c r="P315" s="82"/>
      <c r="Q315" s="82"/>
      <c r="R315" s="82"/>
      <c r="S315" s="82"/>
      <c r="T315" s="82"/>
      <c r="U315" s="82"/>
      <c r="V315" s="82"/>
      <c r="W315" s="82"/>
      <c r="X315" s="82"/>
      <c r="Y315" s="82"/>
      <c r="Z315" s="82"/>
      <c r="AA315" s="82"/>
    </row>
    <row r="316" spans="1:27" s="81" customFormat="1" x14ac:dyDescent="0.25">
      <c r="A316" s="79"/>
      <c r="B316" s="79"/>
      <c r="C316" s="79"/>
      <c r="D316" s="79"/>
      <c r="E316" s="79"/>
      <c r="F316" s="79"/>
      <c r="G316" s="79"/>
      <c r="H316" s="79"/>
      <c r="I316" s="79"/>
      <c r="J316" s="79"/>
      <c r="K316" s="80"/>
      <c r="P316" s="82"/>
      <c r="Q316" s="82"/>
      <c r="R316" s="82"/>
      <c r="S316" s="82"/>
      <c r="T316" s="82"/>
      <c r="U316" s="82"/>
      <c r="V316" s="82"/>
      <c r="W316" s="82"/>
      <c r="X316" s="82"/>
      <c r="Y316" s="82"/>
      <c r="Z316" s="82"/>
      <c r="AA316" s="82"/>
    </row>
    <row r="317" spans="1:27" s="81" customFormat="1" x14ac:dyDescent="0.25">
      <c r="A317" s="79"/>
      <c r="B317" s="79"/>
      <c r="C317" s="79"/>
      <c r="D317" s="79"/>
      <c r="E317" s="79"/>
      <c r="F317" s="79"/>
      <c r="G317" s="79"/>
      <c r="H317" s="79"/>
      <c r="I317" s="79"/>
      <c r="J317" s="79"/>
      <c r="K317" s="80"/>
      <c r="P317" s="82"/>
      <c r="Q317" s="82"/>
      <c r="R317" s="82"/>
      <c r="S317" s="82"/>
      <c r="T317" s="82"/>
      <c r="U317" s="82"/>
      <c r="V317" s="82"/>
      <c r="W317" s="82"/>
      <c r="X317" s="82"/>
      <c r="Y317" s="82"/>
      <c r="Z317" s="82"/>
      <c r="AA317" s="82"/>
    </row>
    <row r="318" spans="1:27" s="81" customFormat="1" x14ac:dyDescent="0.25">
      <c r="A318" s="79"/>
      <c r="B318" s="79"/>
      <c r="C318" s="79"/>
      <c r="D318" s="79"/>
      <c r="E318" s="79"/>
      <c r="F318" s="79"/>
      <c r="G318" s="79"/>
      <c r="H318" s="79"/>
      <c r="I318" s="79"/>
      <c r="J318" s="79"/>
      <c r="K318" s="80"/>
      <c r="P318" s="82"/>
      <c r="Q318" s="82"/>
      <c r="R318" s="82"/>
      <c r="S318" s="82"/>
      <c r="T318" s="82"/>
      <c r="U318" s="82"/>
      <c r="V318" s="82"/>
      <c r="W318" s="82"/>
      <c r="X318" s="82"/>
      <c r="Y318" s="82"/>
      <c r="Z318" s="82"/>
      <c r="AA318" s="82"/>
    </row>
    <row r="319" spans="1:27" s="81" customFormat="1" x14ac:dyDescent="0.25">
      <c r="A319" s="79"/>
      <c r="B319" s="79"/>
      <c r="C319" s="79"/>
      <c r="D319" s="79"/>
      <c r="E319" s="79"/>
      <c r="F319" s="79"/>
      <c r="G319" s="79"/>
      <c r="H319" s="79"/>
      <c r="I319" s="79"/>
      <c r="J319" s="79"/>
      <c r="K319" s="80"/>
      <c r="P319" s="82"/>
      <c r="Q319" s="82"/>
      <c r="R319" s="82"/>
      <c r="S319" s="82"/>
      <c r="T319" s="82"/>
      <c r="U319" s="82"/>
      <c r="V319" s="82"/>
      <c r="W319" s="82"/>
      <c r="X319" s="82"/>
      <c r="Y319" s="82"/>
      <c r="Z319" s="82"/>
      <c r="AA319" s="82"/>
    </row>
    <row r="320" spans="1:27" s="81" customFormat="1" x14ac:dyDescent="0.25">
      <c r="A320" s="79"/>
      <c r="B320" s="79"/>
      <c r="C320" s="79"/>
      <c r="D320" s="79"/>
      <c r="E320" s="79"/>
      <c r="F320" s="79"/>
      <c r="G320" s="79"/>
      <c r="H320" s="79"/>
      <c r="I320" s="79"/>
      <c r="J320" s="79"/>
      <c r="K320" s="80"/>
      <c r="P320" s="82"/>
      <c r="Q320" s="82"/>
      <c r="R320" s="82"/>
      <c r="S320" s="82"/>
      <c r="T320" s="82"/>
      <c r="U320" s="82"/>
      <c r="V320" s="82"/>
      <c r="W320" s="82"/>
      <c r="X320" s="82"/>
      <c r="Y320" s="82"/>
      <c r="Z320" s="82"/>
      <c r="AA320" s="82"/>
    </row>
    <row r="321" spans="1:27" s="81" customFormat="1" x14ac:dyDescent="0.25">
      <c r="A321" s="79"/>
      <c r="B321" s="79"/>
      <c r="C321" s="79"/>
      <c r="D321" s="79"/>
      <c r="E321" s="79"/>
      <c r="F321" s="79"/>
      <c r="G321" s="79"/>
      <c r="H321" s="79"/>
      <c r="I321" s="79"/>
      <c r="J321" s="79"/>
      <c r="K321" s="80"/>
      <c r="P321" s="82"/>
      <c r="Q321" s="82"/>
      <c r="R321" s="82"/>
      <c r="S321" s="82"/>
      <c r="T321" s="82"/>
      <c r="U321" s="82"/>
      <c r="V321" s="82"/>
      <c r="W321" s="82"/>
      <c r="X321" s="82"/>
      <c r="Y321" s="82"/>
      <c r="Z321" s="82"/>
      <c r="AA321" s="82"/>
    </row>
    <row r="322" spans="1:27" s="81" customFormat="1" x14ac:dyDescent="0.25">
      <c r="A322" s="79"/>
      <c r="B322" s="79"/>
      <c r="C322" s="79"/>
      <c r="D322" s="79"/>
      <c r="E322" s="79"/>
      <c r="F322" s="79"/>
      <c r="G322" s="79"/>
      <c r="H322" s="79"/>
      <c r="I322" s="79"/>
      <c r="J322" s="79"/>
      <c r="K322" s="80"/>
      <c r="P322" s="82"/>
      <c r="Q322" s="82"/>
      <c r="R322" s="82"/>
      <c r="S322" s="82"/>
      <c r="T322" s="82"/>
      <c r="U322" s="82"/>
      <c r="V322" s="82"/>
      <c r="W322" s="82"/>
      <c r="X322" s="82"/>
      <c r="Y322" s="82"/>
      <c r="Z322" s="82"/>
      <c r="AA322" s="82"/>
    </row>
    <row r="323" spans="1:27" s="81" customFormat="1" x14ac:dyDescent="0.25">
      <c r="A323" s="79"/>
      <c r="B323" s="79"/>
      <c r="C323" s="79"/>
      <c r="D323" s="79"/>
      <c r="E323" s="79"/>
      <c r="F323" s="79"/>
      <c r="G323" s="79"/>
      <c r="H323" s="79"/>
      <c r="I323" s="79"/>
      <c r="J323" s="79"/>
      <c r="K323" s="80"/>
      <c r="P323" s="82"/>
      <c r="Q323" s="82"/>
      <c r="R323" s="82"/>
      <c r="S323" s="82"/>
      <c r="T323" s="82"/>
      <c r="U323" s="82"/>
      <c r="V323" s="82"/>
      <c r="W323" s="82"/>
      <c r="X323" s="82"/>
      <c r="Y323" s="82"/>
      <c r="Z323" s="82"/>
      <c r="AA323" s="82"/>
    </row>
    <row r="324" spans="1:27" s="81" customFormat="1" x14ac:dyDescent="0.25">
      <c r="A324" s="79"/>
      <c r="B324" s="79"/>
      <c r="C324" s="79"/>
      <c r="D324" s="79"/>
      <c r="E324" s="79"/>
      <c r="F324" s="79"/>
      <c r="G324" s="79"/>
      <c r="H324" s="79"/>
      <c r="I324" s="79"/>
      <c r="J324" s="79"/>
      <c r="K324" s="80"/>
      <c r="P324" s="82"/>
      <c r="Q324" s="82"/>
      <c r="R324" s="82"/>
      <c r="S324" s="82"/>
      <c r="T324" s="82"/>
      <c r="U324" s="82"/>
      <c r="V324" s="82"/>
      <c r="W324" s="82"/>
      <c r="X324" s="82"/>
      <c r="Y324" s="82"/>
      <c r="Z324" s="82"/>
      <c r="AA324" s="82"/>
    </row>
    <row r="325" spans="1:27" s="81" customFormat="1" x14ac:dyDescent="0.25">
      <c r="A325" s="79"/>
      <c r="B325" s="79"/>
      <c r="C325" s="79"/>
      <c r="D325" s="79"/>
      <c r="E325" s="79"/>
      <c r="F325" s="79"/>
      <c r="G325" s="79"/>
      <c r="H325" s="79"/>
      <c r="I325" s="79"/>
      <c r="J325" s="79"/>
      <c r="K325" s="80"/>
      <c r="P325" s="82"/>
      <c r="Q325" s="82"/>
      <c r="R325" s="82"/>
      <c r="S325" s="82"/>
      <c r="T325" s="82"/>
      <c r="U325" s="82"/>
      <c r="V325" s="82"/>
      <c r="W325" s="82"/>
      <c r="X325" s="82"/>
      <c r="Y325" s="82"/>
      <c r="Z325" s="82"/>
      <c r="AA325" s="82"/>
    </row>
    <row r="326" spans="1:27" s="81" customFormat="1" x14ac:dyDescent="0.25">
      <c r="A326" s="79"/>
      <c r="B326" s="79"/>
      <c r="C326" s="79"/>
      <c r="D326" s="79"/>
      <c r="E326" s="79"/>
      <c r="F326" s="79"/>
      <c r="G326" s="79"/>
      <c r="H326" s="79"/>
      <c r="I326" s="79"/>
      <c r="J326" s="79"/>
      <c r="K326" s="80"/>
      <c r="P326" s="82"/>
      <c r="Q326" s="82"/>
      <c r="R326" s="82"/>
      <c r="S326" s="82"/>
      <c r="T326" s="82"/>
      <c r="U326" s="82"/>
      <c r="V326" s="82"/>
      <c r="W326" s="82"/>
      <c r="X326" s="82"/>
      <c r="Y326" s="82"/>
      <c r="Z326" s="82"/>
      <c r="AA326" s="82"/>
    </row>
    <row r="327" spans="1:27" s="81" customFormat="1" x14ac:dyDescent="0.25">
      <c r="A327" s="79"/>
      <c r="B327" s="79"/>
      <c r="C327" s="79"/>
      <c r="D327" s="79"/>
      <c r="E327" s="79"/>
      <c r="F327" s="79"/>
      <c r="G327" s="79"/>
      <c r="H327" s="79"/>
      <c r="I327" s="79"/>
      <c r="J327" s="79"/>
      <c r="K327" s="80"/>
      <c r="P327" s="82"/>
      <c r="Q327" s="82"/>
      <c r="R327" s="82"/>
      <c r="S327" s="82"/>
      <c r="T327" s="82"/>
      <c r="U327" s="82"/>
      <c r="V327" s="82"/>
      <c r="W327" s="82"/>
      <c r="X327" s="82"/>
      <c r="Y327" s="82"/>
      <c r="Z327" s="82"/>
      <c r="AA327" s="82"/>
    </row>
    <row r="328" spans="1:27" s="81" customFormat="1" x14ac:dyDescent="0.25">
      <c r="A328" s="79"/>
      <c r="B328" s="79"/>
      <c r="C328" s="79"/>
      <c r="D328" s="79"/>
      <c r="E328" s="79"/>
      <c r="F328" s="79"/>
      <c r="G328" s="79"/>
      <c r="H328" s="79"/>
      <c r="I328" s="79"/>
      <c r="J328" s="79"/>
      <c r="K328" s="80"/>
      <c r="P328" s="82"/>
      <c r="Q328" s="82"/>
      <c r="R328" s="82"/>
      <c r="S328" s="82"/>
      <c r="T328" s="82"/>
      <c r="U328" s="82"/>
      <c r="V328" s="82"/>
      <c r="W328" s="82"/>
      <c r="X328" s="82"/>
      <c r="Y328" s="82"/>
      <c r="Z328" s="82"/>
      <c r="AA328" s="82"/>
    </row>
    <row r="329" spans="1:27" s="81" customFormat="1" x14ac:dyDescent="0.25">
      <c r="A329" s="79"/>
      <c r="B329" s="79"/>
      <c r="C329" s="79"/>
      <c r="D329" s="79"/>
      <c r="E329" s="79"/>
      <c r="F329" s="79"/>
      <c r="G329" s="79"/>
      <c r="H329" s="79"/>
      <c r="I329" s="79"/>
      <c r="J329" s="79"/>
      <c r="K329" s="80"/>
      <c r="P329" s="82"/>
      <c r="Q329" s="82"/>
      <c r="R329" s="82"/>
      <c r="S329" s="82"/>
      <c r="T329" s="82"/>
      <c r="U329" s="82"/>
      <c r="V329" s="82"/>
      <c r="W329" s="82"/>
      <c r="X329" s="82"/>
      <c r="Y329" s="82"/>
      <c r="Z329" s="82"/>
      <c r="AA329" s="82"/>
    </row>
    <row r="330" spans="1:27" s="81" customFormat="1" x14ac:dyDescent="0.25">
      <c r="A330" s="79"/>
      <c r="B330" s="79"/>
      <c r="C330" s="79"/>
      <c r="D330" s="79"/>
      <c r="E330" s="79"/>
      <c r="F330" s="79"/>
      <c r="G330" s="79"/>
      <c r="H330" s="79"/>
      <c r="I330" s="79"/>
      <c r="J330" s="79"/>
      <c r="K330" s="80"/>
      <c r="P330" s="82"/>
      <c r="Q330" s="82"/>
      <c r="R330" s="82"/>
      <c r="S330" s="82"/>
      <c r="T330" s="82"/>
      <c r="U330" s="82"/>
      <c r="V330" s="82"/>
      <c r="W330" s="82"/>
      <c r="X330" s="82"/>
      <c r="Y330" s="82"/>
      <c r="Z330" s="82"/>
      <c r="AA330" s="82"/>
    </row>
    <row r="331" spans="1:27" s="81" customFormat="1" x14ac:dyDescent="0.25">
      <c r="A331" s="79"/>
      <c r="B331" s="79"/>
      <c r="C331" s="79"/>
      <c r="D331" s="79"/>
      <c r="E331" s="79"/>
      <c r="F331" s="79"/>
      <c r="G331" s="79"/>
      <c r="H331" s="79"/>
      <c r="I331" s="79"/>
      <c r="J331" s="79"/>
      <c r="K331" s="80"/>
      <c r="P331" s="82"/>
      <c r="Q331" s="82"/>
      <c r="R331" s="82"/>
      <c r="S331" s="82"/>
      <c r="T331" s="82"/>
      <c r="U331" s="82"/>
      <c r="V331" s="82"/>
      <c r="W331" s="82"/>
      <c r="X331" s="82"/>
      <c r="Y331" s="82"/>
      <c r="Z331" s="82"/>
      <c r="AA331" s="82"/>
    </row>
    <row r="332" spans="1:27" s="81" customFormat="1" x14ac:dyDescent="0.25">
      <c r="A332" s="79"/>
      <c r="B332" s="79"/>
      <c r="C332" s="79"/>
      <c r="D332" s="79"/>
      <c r="E332" s="79"/>
      <c r="F332" s="79"/>
      <c r="G332" s="79"/>
      <c r="H332" s="79"/>
      <c r="I332" s="79"/>
      <c r="J332" s="79"/>
      <c r="K332" s="80"/>
      <c r="P332" s="82"/>
      <c r="Q332" s="82"/>
      <c r="R332" s="82"/>
      <c r="S332" s="82"/>
      <c r="T332" s="82"/>
      <c r="U332" s="82"/>
      <c r="V332" s="82"/>
      <c r="W332" s="82"/>
      <c r="X332" s="82"/>
      <c r="Y332" s="82"/>
      <c r="Z332" s="82"/>
      <c r="AA332" s="82"/>
    </row>
    <row r="333" spans="1:27" s="81" customFormat="1" x14ac:dyDescent="0.25">
      <c r="A333" s="79"/>
      <c r="B333" s="79"/>
      <c r="C333" s="79"/>
      <c r="D333" s="79"/>
      <c r="E333" s="79"/>
      <c r="F333" s="79"/>
      <c r="G333" s="79"/>
      <c r="H333" s="79"/>
      <c r="I333" s="79"/>
      <c r="J333" s="79"/>
      <c r="K333" s="80"/>
      <c r="P333" s="82"/>
      <c r="Q333" s="82"/>
      <c r="R333" s="82"/>
      <c r="S333" s="82"/>
      <c r="T333" s="82"/>
      <c r="U333" s="82"/>
      <c r="V333" s="82"/>
      <c r="W333" s="82"/>
      <c r="X333" s="82"/>
      <c r="Y333" s="82"/>
      <c r="Z333" s="82"/>
      <c r="AA333" s="82"/>
    </row>
    <row r="334" spans="1:27" s="81" customFormat="1" x14ac:dyDescent="0.25">
      <c r="A334" s="79"/>
      <c r="B334" s="79"/>
      <c r="C334" s="79"/>
      <c r="D334" s="79"/>
      <c r="E334" s="79"/>
      <c r="F334" s="79"/>
      <c r="G334" s="79"/>
      <c r="H334" s="79"/>
      <c r="I334" s="79"/>
      <c r="J334" s="79"/>
      <c r="K334" s="80"/>
      <c r="P334" s="82"/>
      <c r="Q334" s="82"/>
      <c r="R334" s="82"/>
      <c r="S334" s="82"/>
      <c r="T334" s="82"/>
      <c r="U334" s="82"/>
      <c r="V334" s="82"/>
      <c r="W334" s="82"/>
      <c r="X334" s="82"/>
      <c r="Y334" s="82"/>
      <c r="Z334" s="82"/>
      <c r="AA334" s="82"/>
    </row>
    <row r="335" spans="1:27" s="81" customFormat="1" x14ac:dyDescent="0.25">
      <c r="A335" s="79"/>
      <c r="B335" s="79"/>
      <c r="C335" s="79"/>
      <c r="D335" s="79"/>
      <c r="E335" s="79"/>
      <c r="F335" s="79"/>
      <c r="G335" s="79"/>
      <c r="H335" s="79"/>
      <c r="I335" s="79"/>
      <c r="J335" s="79"/>
      <c r="K335" s="80"/>
      <c r="P335" s="82"/>
      <c r="Q335" s="82"/>
      <c r="R335" s="82"/>
      <c r="S335" s="82"/>
      <c r="T335" s="82"/>
      <c r="U335" s="82"/>
      <c r="V335" s="82"/>
      <c r="W335" s="82"/>
      <c r="X335" s="82"/>
      <c r="Y335" s="82"/>
      <c r="Z335" s="82"/>
      <c r="AA335" s="82"/>
    </row>
    <row r="336" spans="1:27" s="81" customFormat="1" x14ac:dyDescent="0.25">
      <c r="A336" s="79"/>
      <c r="B336" s="79"/>
      <c r="C336" s="79"/>
      <c r="D336" s="79"/>
      <c r="E336" s="79"/>
      <c r="F336" s="79"/>
      <c r="G336" s="79"/>
      <c r="H336" s="79"/>
      <c r="I336" s="79"/>
      <c r="J336" s="79"/>
      <c r="K336" s="80"/>
      <c r="P336" s="82"/>
      <c r="Q336" s="82"/>
      <c r="R336" s="82"/>
      <c r="S336" s="82"/>
      <c r="T336" s="82"/>
      <c r="U336" s="82"/>
      <c r="V336" s="82"/>
      <c r="W336" s="82"/>
      <c r="X336" s="82"/>
      <c r="Y336" s="82"/>
      <c r="Z336" s="82"/>
      <c r="AA336" s="82"/>
    </row>
    <row r="337" spans="1:27" s="81" customFormat="1" x14ac:dyDescent="0.25">
      <c r="A337" s="79"/>
      <c r="B337" s="79"/>
      <c r="C337" s="79"/>
      <c r="D337" s="79"/>
      <c r="E337" s="79"/>
      <c r="F337" s="79"/>
      <c r="G337" s="79"/>
      <c r="H337" s="79"/>
      <c r="I337" s="79"/>
      <c r="J337" s="79"/>
      <c r="K337" s="80"/>
      <c r="P337" s="82"/>
      <c r="Q337" s="82"/>
      <c r="R337" s="82"/>
      <c r="S337" s="82"/>
      <c r="T337" s="82"/>
      <c r="U337" s="82"/>
      <c r="V337" s="82"/>
      <c r="W337" s="82"/>
      <c r="X337" s="82"/>
      <c r="Y337" s="82"/>
      <c r="Z337" s="82"/>
      <c r="AA337" s="82"/>
    </row>
    <row r="338" spans="1:27" s="81" customFormat="1" x14ac:dyDescent="0.25">
      <c r="A338" s="79"/>
      <c r="B338" s="79"/>
      <c r="C338" s="79"/>
      <c r="D338" s="79"/>
      <c r="E338" s="79"/>
      <c r="F338" s="79"/>
      <c r="G338" s="79"/>
      <c r="H338" s="79"/>
      <c r="I338" s="79"/>
      <c r="J338" s="79"/>
      <c r="K338" s="80"/>
      <c r="P338" s="82"/>
      <c r="Q338" s="82"/>
      <c r="R338" s="82"/>
      <c r="S338" s="82"/>
      <c r="T338" s="82"/>
      <c r="U338" s="82"/>
      <c r="V338" s="82"/>
      <c r="W338" s="82"/>
      <c r="X338" s="82"/>
      <c r="Y338" s="82"/>
      <c r="Z338" s="82"/>
      <c r="AA338" s="82"/>
    </row>
    <row r="339" spans="1:27" s="81" customFormat="1" x14ac:dyDescent="0.25">
      <c r="A339" s="79"/>
      <c r="B339" s="79"/>
      <c r="C339" s="79"/>
      <c r="D339" s="79"/>
      <c r="E339" s="79"/>
      <c r="F339" s="79"/>
      <c r="G339" s="79"/>
      <c r="H339" s="79"/>
      <c r="I339" s="79"/>
      <c r="J339" s="79"/>
      <c r="K339" s="80"/>
      <c r="P339" s="82"/>
      <c r="Q339" s="82"/>
      <c r="R339" s="82"/>
      <c r="S339" s="82"/>
      <c r="T339" s="82"/>
      <c r="U339" s="82"/>
      <c r="V339" s="82"/>
      <c r="W339" s="82"/>
      <c r="X339" s="82"/>
      <c r="Y339" s="82"/>
      <c r="Z339" s="82"/>
      <c r="AA339" s="82"/>
    </row>
    <row r="340" spans="1:27" s="81" customFormat="1" x14ac:dyDescent="0.25">
      <c r="A340" s="79"/>
      <c r="B340" s="79"/>
      <c r="C340" s="79"/>
      <c r="D340" s="79"/>
      <c r="E340" s="79"/>
      <c r="F340" s="79"/>
      <c r="G340" s="79"/>
      <c r="H340" s="79"/>
      <c r="I340" s="79"/>
      <c r="J340" s="79"/>
      <c r="K340" s="80"/>
      <c r="P340" s="82"/>
      <c r="Q340" s="82"/>
      <c r="R340" s="82"/>
      <c r="S340" s="82"/>
      <c r="T340" s="82"/>
      <c r="U340" s="82"/>
      <c r="V340" s="82"/>
      <c r="W340" s="82"/>
      <c r="X340" s="82"/>
      <c r="Y340" s="82"/>
      <c r="Z340" s="82"/>
      <c r="AA340" s="82"/>
    </row>
    <row r="341" spans="1:27" s="81" customFormat="1" x14ac:dyDescent="0.25">
      <c r="A341" s="79"/>
      <c r="B341" s="79"/>
      <c r="C341" s="79"/>
      <c r="D341" s="79"/>
      <c r="E341" s="79"/>
      <c r="F341" s="79"/>
      <c r="G341" s="79"/>
      <c r="H341" s="79"/>
      <c r="I341" s="79"/>
      <c r="J341" s="79"/>
      <c r="K341" s="80"/>
      <c r="P341" s="82"/>
      <c r="Q341" s="82"/>
      <c r="R341" s="82"/>
      <c r="S341" s="82"/>
      <c r="T341" s="82"/>
      <c r="U341" s="82"/>
      <c r="V341" s="82"/>
      <c r="W341" s="82"/>
      <c r="X341" s="82"/>
      <c r="Y341" s="82"/>
      <c r="Z341" s="82"/>
      <c r="AA341" s="82"/>
    </row>
    <row r="342" spans="1:27" s="81" customFormat="1" x14ac:dyDescent="0.25">
      <c r="A342" s="79"/>
      <c r="B342" s="79"/>
      <c r="C342" s="79"/>
      <c r="D342" s="79"/>
      <c r="E342" s="79"/>
      <c r="F342" s="79"/>
      <c r="G342" s="79"/>
      <c r="H342" s="79"/>
      <c r="I342" s="79"/>
      <c r="J342" s="79"/>
      <c r="K342" s="80"/>
      <c r="P342" s="82"/>
      <c r="Q342" s="82"/>
      <c r="R342" s="82"/>
      <c r="S342" s="82"/>
      <c r="T342" s="82"/>
      <c r="U342" s="82"/>
      <c r="V342" s="82"/>
      <c r="W342" s="82"/>
      <c r="X342" s="82"/>
      <c r="Y342" s="82"/>
      <c r="Z342" s="82"/>
      <c r="AA342" s="82"/>
    </row>
    <row r="343" spans="1:27" s="81" customFormat="1" x14ac:dyDescent="0.25">
      <c r="A343" s="79"/>
      <c r="B343" s="79"/>
      <c r="C343" s="79"/>
      <c r="D343" s="79"/>
      <c r="E343" s="79"/>
      <c r="F343" s="79"/>
      <c r="G343" s="79"/>
      <c r="H343" s="79"/>
      <c r="I343" s="79"/>
      <c r="J343" s="79"/>
      <c r="K343" s="80"/>
      <c r="P343" s="82"/>
      <c r="Q343" s="82"/>
      <c r="R343" s="82"/>
      <c r="S343" s="82"/>
      <c r="T343" s="82"/>
      <c r="U343" s="82"/>
      <c r="V343" s="82"/>
      <c r="W343" s="82"/>
      <c r="X343" s="82"/>
      <c r="Y343" s="82"/>
      <c r="Z343" s="82"/>
      <c r="AA343" s="82"/>
    </row>
    <row r="344" spans="1:27" s="81" customFormat="1" x14ac:dyDescent="0.25">
      <c r="A344" s="79"/>
      <c r="B344" s="79"/>
      <c r="C344" s="79"/>
      <c r="D344" s="79"/>
      <c r="E344" s="79"/>
      <c r="F344" s="79"/>
      <c r="G344" s="79"/>
      <c r="H344" s="79"/>
      <c r="I344" s="79"/>
      <c r="J344" s="79"/>
      <c r="K344" s="80"/>
      <c r="P344" s="82"/>
      <c r="Q344" s="82"/>
      <c r="R344" s="82"/>
      <c r="S344" s="82"/>
      <c r="T344" s="82"/>
      <c r="U344" s="82"/>
      <c r="V344" s="82"/>
      <c r="W344" s="82"/>
      <c r="X344" s="82"/>
      <c r="Y344" s="82"/>
      <c r="Z344" s="82"/>
      <c r="AA344" s="82"/>
    </row>
    <row r="345" spans="1:27" s="81" customFormat="1" x14ac:dyDescent="0.25">
      <c r="A345" s="79"/>
      <c r="B345" s="79"/>
      <c r="C345" s="79"/>
      <c r="D345" s="79"/>
      <c r="E345" s="79"/>
      <c r="F345" s="79"/>
      <c r="G345" s="79"/>
      <c r="H345" s="79"/>
      <c r="I345" s="79"/>
      <c r="J345" s="79"/>
      <c r="K345" s="80"/>
      <c r="P345" s="82"/>
      <c r="Q345" s="82"/>
      <c r="R345" s="82"/>
      <c r="S345" s="82"/>
      <c r="T345" s="82"/>
      <c r="U345" s="82"/>
      <c r="V345" s="82"/>
      <c r="W345" s="82"/>
      <c r="X345" s="82"/>
      <c r="Y345" s="82"/>
      <c r="Z345" s="82"/>
      <c r="AA345" s="82"/>
    </row>
    <row r="346" spans="1:27" s="81" customFormat="1" x14ac:dyDescent="0.25">
      <c r="A346" s="79"/>
      <c r="B346" s="79"/>
      <c r="C346" s="79"/>
      <c r="D346" s="79"/>
      <c r="E346" s="79"/>
      <c r="F346" s="79"/>
      <c r="G346" s="79"/>
      <c r="H346" s="79"/>
      <c r="I346" s="79"/>
      <c r="J346" s="79"/>
      <c r="K346" s="80"/>
      <c r="P346" s="82"/>
      <c r="Q346" s="82"/>
      <c r="R346" s="82"/>
      <c r="S346" s="82"/>
      <c r="T346" s="82"/>
      <c r="U346" s="82"/>
      <c r="V346" s="82"/>
      <c r="W346" s="82"/>
      <c r="X346" s="82"/>
      <c r="Y346" s="82"/>
      <c r="Z346" s="82"/>
      <c r="AA346" s="82"/>
    </row>
    <row r="347" spans="1:27" s="81" customFormat="1" x14ac:dyDescent="0.25">
      <c r="A347" s="79"/>
      <c r="B347" s="79"/>
      <c r="C347" s="79"/>
      <c r="D347" s="79"/>
      <c r="E347" s="79"/>
      <c r="F347" s="79"/>
      <c r="G347" s="79"/>
      <c r="H347" s="79"/>
      <c r="I347" s="79"/>
      <c r="J347" s="79"/>
      <c r="K347" s="80"/>
      <c r="P347" s="82"/>
      <c r="Q347" s="82"/>
      <c r="R347" s="82"/>
      <c r="S347" s="82"/>
      <c r="T347" s="82"/>
      <c r="U347" s="82"/>
      <c r="V347" s="82"/>
      <c r="W347" s="82"/>
      <c r="X347" s="82"/>
      <c r="Y347" s="82"/>
      <c r="Z347" s="82"/>
      <c r="AA347" s="82"/>
    </row>
    <row r="348" spans="1:27" s="81" customFormat="1" x14ac:dyDescent="0.25">
      <c r="A348" s="79"/>
      <c r="B348" s="79"/>
      <c r="C348" s="79"/>
      <c r="D348" s="79"/>
      <c r="E348" s="79"/>
      <c r="F348" s="79"/>
      <c r="G348" s="79"/>
      <c r="H348" s="79"/>
      <c r="I348" s="79"/>
      <c r="J348" s="79"/>
      <c r="K348" s="80"/>
      <c r="P348" s="82"/>
      <c r="Q348" s="82"/>
      <c r="R348" s="82"/>
      <c r="S348" s="82"/>
      <c r="T348" s="82"/>
      <c r="U348" s="82"/>
      <c r="V348" s="82"/>
      <c r="W348" s="82"/>
      <c r="X348" s="82"/>
      <c r="Y348" s="82"/>
      <c r="Z348" s="82"/>
      <c r="AA348" s="82"/>
    </row>
    <row r="349" spans="1:27" s="81" customFormat="1" x14ac:dyDescent="0.25">
      <c r="A349" s="79"/>
      <c r="B349" s="79"/>
      <c r="C349" s="79"/>
      <c r="D349" s="79"/>
      <c r="E349" s="79"/>
      <c r="F349" s="79"/>
      <c r="G349" s="79"/>
      <c r="H349" s="79"/>
      <c r="I349" s="79"/>
      <c r="J349" s="79"/>
      <c r="K349" s="80"/>
      <c r="P349" s="82"/>
      <c r="Q349" s="82"/>
      <c r="R349" s="82"/>
      <c r="S349" s="82"/>
      <c r="T349" s="82"/>
      <c r="U349" s="82"/>
      <c r="V349" s="82"/>
      <c r="W349" s="82"/>
      <c r="X349" s="82"/>
      <c r="Y349" s="82"/>
      <c r="Z349" s="82"/>
      <c r="AA349" s="82"/>
    </row>
    <row r="350" spans="1:27" s="81" customFormat="1" x14ac:dyDescent="0.25">
      <c r="A350" s="79"/>
      <c r="B350" s="79"/>
      <c r="C350" s="79"/>
      <c r="D350" s="79"/>
      <c r="E350" s="79"/>
      <c r="F350" s="79"/>
      <c r="G350" s="79"/>
      <c r="H350" s="79"/>
      <c r="I350" s="79"/>
      <c r="J350" s="79"/>
      <c r="K350" s="80"/>
      <c r="P350" s="82"/>
      <c r="Q350" s="82"/>
      <c r="R350" s="82"/>
      <c r="S350" s="82"/>
      <c r="T350" s="82"/>
      <c r="U350" s="82"/>
      <c r="V350" s="82"/>
      <c r="W350" s="82"/>
      <c r="X350" s="82"/>
      <c r="Y350" s="82"/>
      <c r="Z350" s="82"/>
      <c r="AA350" s="82"/>
    </row>
    <row r="351" spans="1:27" s="81" customFormat="1" x14ac:dyDescent="0.25">
      <c r="A351" s="79"/>
      <c r="B351" s="79"/>
      <c r="C351" s="79"/>
      <c r="D351" s="79"/>
      <c r="E351" s="79"/>
      <c r="F351" s="79"/>
      <c r="G351" s="79"/>
      <c r="H351" s="79"/>
      <c r="I351" s="79"/>
      <c r="J351" s="79"/>
      <c r="K351" s="80"/>
      <c r="P351" s="82"/>
      <c r="Q351" s="82"/>
      <c r="R351" s="82"/>
      <c r="S351" s="82"/>
      <c r="T351" s="82"/>
      <c r="U351" s="82"/>
      <c r="V351" s="82"/>
      <c r="W351" s="82"/>
      <c r="X351" s="82"/>
      <c r="Y351" s="82"/>
      <c r="Z351" s="82"/>
      <c r="AA351" s="82"/>
    </row>
    <row r="352" spans="1:27" s="81" customFormat="1" x14ac:dyDescent="0.25">
      <c r="A352" s="79"/>
      <c r="B352" s="79"/>
      <c r="C352" s="79"/>
      <c r="D352" s="79"/>
      <c r="E352" s="79"/>
      <c r="F352" s="79"/>
      <c r="G352" s="79"/>
      <c r="H352" s="79"/>
      <c r="I352" s="79"/>
      <c r="J352" s="79"/>
      <c r="K352" s="80"/>
      <c r="P352" s="82"/>
      <c r="Q352" s="82"/>
      <c r="R352" s="82"/>
      <c r="S352" s="82"/>
      <c r="T352" s="82"/>
      <c r="U352" s="82"/>
      <c r="V352" s="82"/>
      <c r="W352" s="82"/>
      <c r="X352" s="82"/>
      <c r="Y352" s="82"/>
      <c r="Z352" s="82"/>
      <c r="AA352" s="82"/>
    </row>
    <row r="353" spans="1:27" s="81" customFormat="1" x14ac:dyDescent="0.25">
      <c r="A353" s="79"/>
      <c r="B353" s="79"/>
      <c r="C353" s="79"/>
      <c r="D353" s="79"/>
      <c r="E353" s="79"/>
      <c r="F353" s="79"/>
      <c r="G353" s="79"/>
      <c r="H353" s="79"/>
      <c r="I353" s="79"/>
      <c r="J353" s="79"/>
      <c r="K353" s="80"/>
      <c r="P353" s="82"/>
      <c r="Q353" s="82"/>
      <c r="R353" s="82"/>
      <c r="S353" s="82"/>
      <c r="T353" s="82"/>
      <c r="U353" s="82"/>
      <c r="V353" s="82"/>
      <c r="W353" s="82"/>
      <c r="X353" s="82"/>
      <c r="Y353" s="82"/>
      <c r="Z353" s="82"/>
      <c r="AA353" s="82"/>
    </row>
    <row r="354" spans="1:27" s="81" customFormat="1" x14ac:dyDescent="0.25">
      <c r="A354" s="79"/>
      <c r="B354" s="79"/>
      <c r="C354" s="79"/>
      <c r="D354" s="79"/>
      <c r="E354" s="79"/>
      <c r="F354" s="79"/>
      <c r="G354" s="79"/>
      <c r="H354" s="79"/>
      <c r="I354" s="79"/>
      <c r="J354" s="79"/>
      <c r="K354" s="80"/>
      <c r="P354" s="82"/>
      <c r="Q354" s="82"/>
      <c r="R354" s="82"/>
      <c r="S354" s="82"/>
      <c r="T354" s="82"/>
      <c r="U354" s="82"/>
      <c r="V354" s="82"/>
      <c r="W354" s="82"/>
      <c r="X354" s="82"/>
      <c r="Y354" s="82"/>
      <c r="Z354" s="82"/>
      <c r="AA354" s="82"/>
    </row>
    <row r="355" spans="1:27" s="81" customFormat="1" x14ac:dyDescent="0.25">
      <c r="A355" s="79"/>
      <c r="B355" s="79"/>
      <c r="C355" s="79"/>
      <c r="D355" s="79"/>
      <c r="E355" s="79"/>
      <c r="F355" s="79"/>
      <c r="G355" s="79"/>
      <c r="H355" s="79"/>
      <c r="I355" s="79"/>
      <c r="J355" s="79"/>
      <c r="K355" s="80"/>
      <c r="P355" s="82"/>
      <c r="Q355" s="82"/>
      <c r="R355" s="82"/>
      <c r="S355" s="82"/>
      <c r="T355" s="82"/>
      <c r="U355" s="82"/>
      <c r="V355" s="82"/>
      <c r="W355" s="82"/>
      <c r="X355" s="82"/>
      <c r="Y355" s="82"/>
      <c r="Z355" s="82"/>
      <c r="AA355" s="82"/>
    </row>
    <row r="356" spans="1:27" s="81" customFormat="1" x14ac:dyDescent="0.25">
      <c r="A356" s="79"/>
      <c r="B356" s="79"/>
      <c r="C356" s="79"/>
      <c r="D356" s="79"/>
      <c r="E356" s="79"/>
      <c r="F356" s="79"/>
      <c r="G356" s="79"/>
      <c r="H356" s="79"/>
      <c r="I356" s="79"/>
      <c r="J356" s="79"/>
      <c r="K356" s="80"/>
      <c r="P356" s="82"/>
      <c r="Q356" s="82"/>
      <c r="R356" s="82"/>
      <c r="S356" s="82"/>
      <c r="T356" s="82"/>
      <c r="U356" s="82"/>
      <c r="V356" s="82"/>
      <c r="W356" s="82"/>
      <c r="X356" s="82"/>
      <c r="Y356" s="82"/>
      <c r="Z356" s="82"/>
      <c r="AA356" s="82"/>
    </row>
    <row r="357" spans="1:27" s="81" customFormat="1" x14ac:dyDescent="0.25">
      <c r="A357" s="79"/>
      <c r="B357" s="79"/>
      <c r="C357" s="79"/>
      <c r="D357" s="79"/>
      <c r="E357" s="79"/>
      <c r="F357" s="79"/>
      <c r="G357" s="79"/>
      <c r="H357" s="79"/>
      <c r="I357" s="79"/>
      <c r="J357" s="79"/>
      <c r="K357" s="80"/>
      <c r="P357" s="82"/>
      <c r="Q357" s="82"/>
      <c r="R357" s="82"/>
      <c r="S357" s="82"/>
      <c r="T357" s="82"/>
      <c r="U357" s="82"/>
      <c r="V357" s="82"/>
      <c r="W357" s="82"/>
      <c r="X357" s="82"/>
      <c r="Y357" s="82"/>
      <c r="Z357" s="82"/>
      <c r="AA357" s="82"/>
    </row>
    <row r="358" spans="1:27" s="81" customFormat="1" x14ac:dyDescent="0.25">
      <c r="A358" s="79"/>
      <c r="B358" s="79"/>
      <c r="C358" s="79"/>
      <c r="D358" s="79"/>
      <c r="E358" s="79"/>
      <c r="F358" s="79"/>
      <c r="G358" s="79"/>
      <c r="H358" s="79"/>
      <c r="I358" s="79"/>
      <c r="J358" s="79"/>
      <c r="K358" s="80"/>
      <c r="P358" s="82"/>
      <c r="Q358" s="82"/>
      <c r="R358" s="82"/>
      <c r="S358" s="82"/>
      <c r="T358" s="82"/>
      <c r="U358" s="82"/>
      <c r="V358" s="82"/>
      <c r="W358" s="82"/>
      <c r="X358" s="82"/>
      <c r="Y358" s="82"/>
      <c r="Z358" s="82"/>
      <c r="AA358" s="82"/>
    </row>
    <row r="359" spans="1:27" s="81" customFormat="1" x14ac:dyDescent="0.25">
      <c r="A359" s="79"/>
      <c r="B359" s="79"/>
      <c r="C359" s="79"/>
      <c r="D359" s="79"/>
      <c r="E359" s="79"/>
      <c r="F359" s="79"/>
      <c r="G359" s="79"/>
      <c r="H359" s="79"/>
      <c r="I359" s="79"/>
      <c r="J359" s="79"/>
      <c r="K359" s="80"/>
      <c r="P359" s="82"/>
      <c r="Q359" s="82"/>
      <c r="R359" s="82"/>
      <c r="S359" s="82"/>
      <c r="T359" s="82"/>
      <c r="U359" s="82"/>
      <c r="V359" s="82"/>
      <c r="W359" s="82"/>
      <c r="X359" s="82"/>
      <c r="Y359" s="82"/>
      <c r="Z359" s="82"/>
      <c r="AA359" s="82"/>
    </row>
    <row r="360" spans="1:27" s="81" customFormat="1" x14ac:dyDescent="0.25">
      <c r="A360" s="79"/>
      <c r="B360" s="79"/>
      <c r="C360" s="79"/>
      <c r="D360" s="79"/>
      <c r="E360" s="79"/>
      <c r="F360" s="79"/>
      <c r="G360" s="79"/>
      <c r="H360" s="79"/>
      <c r="I360" s="79"/>
      <c r="J360" s="79"/>
      <c r="K360" s="80"/>
      <c r="P360" s="82"/>
      <c r="Q360" s="82"/>
      <c r="R360" s="82"/>
      <c r="S360" s="82"/>
      <c r="T360" s="82"/>
      <c r="U360" s="82"/>
      <c r="V360" s="82"/>
      <c r="W360" s="82"/>
      <c r="X360" s="82"/>
      <c r="Y360" s="82"/>
      <c r="Z360" s="82"/>
      <c r="AA360" s="82"/>
    </row>
    <row r="361" spans="1:27" s="81" customFormat="1" x14ac:dyDescent="0.25">
      <c r="A361" s="79"/>
      <c r="B361" s="79"/>
      <c r="C361" s="79"/>
      <c r="D361" s="79"/>
      <c r="E361" s="79"/>
      <c r="F361" s="79"/>
      <c r="G361" s="79"/>
      <c r="H361" s="79"/>
      <c r="I361" s="79"/>
      <c r="J361" s="79"/>
      <c r="K361" s="80"/>
      <c r="P361" s="82"/>
      <c r="Q361" s="82"/>
      <c r="R361" s="82"/>
      <c r="S361" s="82"/>
      <c r="T361" s="82"/>
      <c r="U361" s="82"/>
      <c r="V361" s="82"/>
      <c r="W361" s="82"/>
      <c r="X361" s="82"/>
      <c r="Y361" s="82"/>
      <c r="Z361" s="82"/>
      <c r="AA361" s="82"/>
    </row>
    <row r="362" spans="1:27" s="81" customFormat="1" x14ac:dyDescent="0.25">
      <c r="A362" s="79"/>
      <c r="B362" s="79"/>
      <c r="C362" s="79"/>
      <c r="D362" s="79"/>
      <c r="E362" s="79"/>
      <c r="F362" s="79"/>
      <c r="G362" s="79"/>
      <c r="H362" s="79"/>
      <c r="I362" s="79"/>
      <c r="J362" s="79"/>
      <c r="K362" s="80"/>
      <c r="P362" s="82"/>
      <c r="Q362" s="82"/>
      <c r="R362" s="82"/>
      <c r="S362" s="82"/>
      <c r="T362" s="82"/>
      <c r="U362" s="82"/>
      <c r="V362" s="82"/>
      <c r="W362" s="82"/>
      <c r="X362" s="82"/>
      <c r="Y362" s="82"/>
      <c r="Z362" s="82"/>
      <c r="AA362" s="82"/>
    </row>
    <row r="363" spans="1:27" s="81" customFormat="1" x14ac:dyDescent="0.25">
      <c r="A363" s="79"/>
      <c r="B363" s="79"/>
      <c r="C363" s="79"/>
      <c r="D363" s="79"/>
      <c r="E363" s="79"/>
      <c r="F363" s="79"/>
      <c r="G363" s="79"/>
      <c r="H363" s="79"/>
      <c r="I363" s="79"/>
      <c r="J363" s="79"/>
      <c r="K363" s="80"/>
      <c r="P363" s="82"/>
      <c r="Q363" s="82"/>
      <c r="R363" s="82"/>
      <c r="S363" s="82"/>
      <c r="T363" s="82"/>
      <c r="U363" s="82"/>
      <c r="V363" s="82"/>
      <c r="W363" s="82"/>
      <c r="X363" s="82"/>
      <c r="Y363" s="82"/>
      <c r="Z363" s="82"/>
      <c r="AA363" s="82"/>
    </row>
    <row r="364" spans="1:27" s="81" customFormat="1" x14ac:dyDescent="0.25">
      <c r="A364" s="79"/>
      <c r="B364" s="79"/>
      <c r="C364" s="79"/>
      <c r="D364" s="79"/>
      <c r="E364" s="79"/>
      <c r="F364" s="79"/>
      <c r="G364" s="79"/>
      <c r="H364" s="79"/>
      <c r="I364" s="79"/>
      <c r="J364" s="79"/>
      <c r="K364" s="80"/>
      <c r="P364" s="82"/>
      <c r="Q364" s="82"/>
      <c r="R364" s="82"/>
      <c r="S364" s="82"/>
      <c r="T364" s="82"/>
      <c r="U364" s="82"/>
      <c r="V364" s="82"/>
      <c r="W364" s="82"/>
      <c r="X364" s="82"/>
      <c r="Y364" s="82"/>
      <c r="Z364" s="82"/>
      <c r="AA364" s="82"/>
    </row>
    <row r="365" spans="1:27" s="81" customFormat="1" x14ac:dyDescent="0.25">
      <c r="A365" s="79"/>
      <c r="B365" s="79"/>
      <c r="C365" s="79"/>
      <c r="D365" s="79"/>
      <c r="E365" s="79"/>
      <c r="F365" s="79"/>
      <c r="G365" s="79"/>
      <c r="H365" s="79"/>
      <c r="I365" s="79"/>
      <c r="J365" s="79"/>
      <c r="K365" s="80"/>
      <c r="P365" s="82"/>
      <c r="Q365" s="82"/>
      <c r="R365" s="82"/>
      <c r="S365" s="82"/>
      <c r="T365" s="82"/>
      <c r="U365" s="82"/>
      <c r="V365" s="82"/>
      <c r="W365" s="82"/>
      <c r="X365" s="82"/>
      <c r="Y365" s="82"/>
      <c r="Z365" s="82"/>
      <c r="AA365" s="82"/>
    </row>
    <row r="366" spans="1:27" s="81" customFormat="1" x14ac:dyDescent="0.25">
      <c r="A366" s="79"/>
      <c r="B366" s="79"/>
      <c r="C366" s="79"/>
      <c r="D366" s="79"/>
      <c r="E366" s="79"/>
      <c r="F366" s="79"/>
      <c r="G366" s="79"/>
      <c r="H366" s="79"/>
      <c r="I366" s="79"/>
      <c r="J366" s="79"/>
      <c r="K366" s="80"/>
      <c r="P366" s="82"/>
      <c r="Q366" s="82"/>
      <c r="R366" s="82"/>
      <c r="S366" s="82"/>
      <c r="T366" s="82"/>
      <c r="U366" s="82"/>
      <c r="V366" s="82"/>
      <c r="W366" s="82"/>
      <c r="X366" s="82"/>
      <c r="Y366" s="82"/>
      <c r="Z366" s="82"/>
      <c r="AA366" s="82"/>
    </row>
    <row r="367" spans="1:27" s="81" customFormat="1" x14ac:dyDescent="0.25">
      <c r="A367" s="79"/>
      <c r="B367" s="79"/>
      <c r="C367" s="79"/>
      <c r="D367" s="79"/>
      <c r="E367" s="79"/>
      <c r="F367" s="79"/>
      <c r="G367" s="79"/>
      <c r="H367" s="79"/>
      <c r="I367" s="79"/>
      <c r="J367" s="79"/>
      <c r="K367" s="80"/>
      <c r="P367" s="82"/>
      <c r="Q367" s="82"/>
      <c r="R367" s="82"/>
      <c r="S367" s="82"/>
      <c r="T367" s="82"/>
      <c r="U367" s="82"/>
      <c r="V367" s="82"/>
      <c r="W367" s="82"/>
      <c r="X367" s="82"/>
      <c r="Y367" s="82"/>
      <c r="Z367" s="82"/>
      <c r="AA367" s="82"/>
    </row>
    <row r="368" spans="1:27" s="81" customFormat="1" x14ac:dyDescent="0.25">
      <c r="A368" s="79"/>
      <c r="B368" s="79"/>
      <c r="C368" s="79"/>
      <c r="D368" s="79"/>
      <c r="E368" s="79"/>
      <c r="F368" s="79"/>
      <c r="G368" s="79"/>
      <c r="H368" s="79"/>
      <c r="I368" s="79"/>
      <c r="J368" s="79"/>
      <c r="K368" s="80"/>
      <c r="P368" s="82"/>
      <c r="Q368" s="82"/>
      <c r="R368" s="82"/>
      <c r="S368" s="82"/>
      <c r="T368" s="82"/>
      <c r="U368" s="82"/>
      <c r="V368" s="82"/>
      <c r="W368" s="82"/>
      <c r="X368" s="82"/>
      <c r="Y368" s="82"/>
      <c r="Z368" s="82"/>
      <c r="AA368" s="82"/>
    </row>
    <row r="369" spans="1:27" s="81" customFormat="1" x14ac:dyDescent="0.25">
      <c r="A369" s="79"/>
      <c r="B369" s="79"/>
      <c r="C369" s="79"/>
      <c r="D369" s="79"/>
      <c r="E369" s="79"/>
      <c r="F369" s="79"/>
      <c r="G369" s="79"/>
      <c r="H369" s="79"/>
      <c r="I369" s="79"/>
      <c r="J369" s="79"/>
      <c r="K369" s="80"/>
      <c r="P369" s="82"/>
      <c r="Q369" s="82"/>
      <c r="R369" s="82"/>
      <c r="S369" s="82"/>
      <c r="T369" s="82"/>
      <c r="U369" s="82"/>
      <c r="V369" s="82"/>
      <c r="W369" s="82"/>
      <c r="X369" s="82"/>
      <c r="Y369" s="82"/>
      <c r="Z369" s="82"/>
      <c r="AA369" s="82"/>
    </row>
    <row r="370" spans="1:27" s="81" customFormat="1" x14ac:dyDescent="0.25">
      <c r="A370" s="79"/>
      <c r="B370" s="79"/>
      <c r="C370" s="79"/>
      <c r="D370" s="79"/>
      <c r="E370" s="79"/>
      <c r="F370" s="79"/>
      <c r="G370" s="79"/>
      <c r="H370" s="79"/>
      <c r="I370" s="79"/>
      <c r="J370" s="79"/>
      <c r="K370" s="80"/>
      <c r="P370" s="82"/>
      <c r="Q370" s="82"/>
      <c r="R370" s="82"/>
      <c r="S370" s="82"/>
      <c r="T370" s="82"/>
      <c r="U370" s="82"/>
      <c r="V370" s="82"/>
      <c r="W370" s="82"/>
      <c r="X370" s="82"/>
      <c r="Y370" s="82"/>
      <c r="Z370" s="82"/>
      <c r="AA370" s="82"/>
    </row>
    <row r="371" spans="1:27" s="81" customFormat="1" x14ac:dyDescent="0.25">
      <c r="A371" s="79"/>
      <c r="B371" s="79"/>
      <c r="C371" s="79"/>
      <c r="D371" s="79"/>
      <c r="E371" s="79"/>
      <c r="F371" s="79"/>
      <c r="G371" s="79"/>
      <c r="H371" s="79"/>
      <c r="I371" s="79"/>
      <c r="J371" s="79"/>
      <c r="K371" s="80"/>
      <c r="P371" s="82"/>
      <c r="Q371" s="82"/>
      <c r="R371" s="82"/>
      <c r="S371" s="82"/>
      <c r="T371" s="82"/>
      <c r="U371" s="82"/>
      <c r="V371" s="82"/>
      <c r="W371" s="82"/>
      <c r="X371" s="82"/>
      <c r="Y371" s="82"/>
      <c r="Z371" s="82"/>
      <c r="AA371" s="82"/>
    </row>
    <row r="372" spans="1:27" s="81" customFormat="1" x14ac:dyDescent="0.25">
      <c r="A372" s="79"/>
      <c r="B372" s="79"/>
      <c r="C372" s="79"/>
      <c r="D372" s="79"/>
      <c r="E372" s="79"/>
      <c r="F372" s="79"/>
      <c r="G372" s="79"/>
      <c r="H372" s="79"/>
      <c r="I372" s="79"/>
      <c r="J372" s="79"/>
      <c r="K372" s="80"/>
      <c r="P372" s="82"/>
      <c r="Q372" s="82"/>
      <c r="R372" s="82"/>
      <c r="S372" s="82"/>
      <c r="T372" s="82"/>
      <c r="U372" s="82"/>
      <c r="V372" s="82"/>
      <c r="W372" s="82"/>
      <c r="X372" s="82"/>
      <c r="Y372" s="82"/>
      <c r="Z372" s="82"/>
      <c r="AA372" s="82"/>
    </row>
    <row r="373" spans="1:27" s="81" customFormat="1" x14ac:dyDescent="0.25">
      <c r="A373" s="79"/>
      <c r="B373" s="79"/>
      <c r="C373" s="79"/>
      <c r="D373" s="79"/>
      <c r="E373" s="79"/>
      <c r="F373" s="79"/>
      <c r="G373" s="79"/>
      <c r="H373" s="79"/>
      <c r="I373" s="79"/>
      <c r="J373" s="79"/>
      <c r="K373" s="80"/>
      <c r="P373" s="82"/>
      <c r="Q373" s="82"/>
      <c r="R373" s="82"/>
      <c r="S373" s="82"/>
      <c r="T373" s="82"/>
      <c r="U373" s="82"/>
      <c r="V373" s="82"/>
      <c r="W373" s="82"/>
      <c r="X373" s="82"/>
      <c r="Y373" s="82"/>
      <c r="Z373" s="82"/>
      <c r="AA373" s="82"/>
    </row>
    <row r="374" spans="1:27" s="81" customFormat="1" x14ac:dyDescent="0.25">
      <c r="A374" s="79"/>
      <c r="B374" s="79"/>
      <c r="C374" s="79"/>
      <c r="D374" s="79"/>
      <c r="E374" s="79"/>
      <c r="F374" s="79"/>
      <c r="G374" s="79"/>
      <c r="H374" s="79"/>
      <c r="I374" s="79"/>
      <c r="J374" s="79"/>
      <c r="K374" s="80"/>
      <c r="P374" s="82"/>
      <c r="Q374" s="82"/>
      <c r="R374" s="82"/>
      <c r="S374" s="82"/>
      <c r="T374" s="82"/>
      <c r="U374" s="82"/>
      <c r="V374" s="82"/>
      <c r="W374" s="82"/>
      <c r="X374" s="82"/>
      <c r="Y374" s="82"/>
      <c r="Z374" s="82"/>
      <c r="AA374" s="82"/>
    </row>
    <row r="375" spans="1:27" s="81" customFormat="1" x14ac:dyDescent="0.25">
      <c r="A375" s="79"/>
      <c r="B375" s="79"/>
      <c r="C375" s="79"/>
      <c r="D375" s="79"/>
      <c r="E375" s="79"/>
      <c r="F375" s="79"/>
      <c r="G375" s="79"/>
      <c r="H375" s="79"/>
      <c r="I375" s="79"/>
      <c r="J375" s="79"/>
      <c r="K375" s="80"/>
      <c r="P375" s="82"/>
      <c r="Q375" s="82"/>
      <c r="R375" s="82"/>
      <c r="S375" s="82"/>
      <c r="T375" s="82"/>
      <c r="U375" s="82"/>
      <c r="V375" s="82"/>
      <c r="W375" s="82"/>
      <c r="X375" s="82"/>
      <c r="Y375" s="82"/>
      <c r="Z375" s="82"/>
      <c r="AA375" s="82"/>
    </row>
    <row r="376" spans="1:27" s="81" customFormat="1" x14ac:dyDescent="0.25">
      <c r="A376" s="79"/>
      <c r="B376" s="79"/>
      <c r="C376" s="79"/>
      <c r="D376" s="79"/>
      <c r="E376" s="79"/>
      <c r="F376" s="79"/>
      <c r="G376" s="79"/>
      <c r="H376" s="79"/>
      <c r="I376" s="79"/>
      <c r="J376" s="79"/>
      <c r="K376" s="80"/>
      <c r="P376" s="82"/>
      <c r="Q376" s="82"/>
      <c r="R376" s="82"/>
      <c r="S376" s="82"/>
      <c r="T376" s="82"/>
      <c r="U376" s="82"/>
      <c r="V376" s="82"/>
      <c r="W376" s="82"/>
      <c r="X376" s="82"/>
      <c r="Y376" s="82"/>
      <c r="Z376" s="82"/>
      <c r="AA376" s="82"/>
    </row>
    <row r="377" spans="1:27" s="81" customFormat="1" x14ac:dyDescent="0.25">
      <c r="A377" s="79"/>
      <c r="B377" s="79"/>
      <c r="C377" s="79"/>
      <c r="D377" s="79"/>
      <c r="E377" s="79"/>
      <c r="F377" s="79"/>
      <c r="G377" s="79"/>
      <c r="H377" s="79"/>
      <c r="I377" s="79"/>
      <c r="J377" s="79"/>
      <c r="K377" s="80"/>
      <c r="P377" s="82"/>
      <c r="Q377" s="82"/>
      <c r="R377" s="82"/>
      <c r="S377" s="82"/>
      <c r="T377" s="82"/>
      <c r="U377" s="82"/>
      <c r="V377" s="82"/>
      <c r="W377" s="82"/>
      <c r="X377" s="82"/>
      <c r="Y377" s="82"/>
      <c r="Z377" s="82"/>
      <c r="AA377" s="82"/>
    </row>
    <row r="378" spans="1:27" s="81" customFormat="1" x14ac:dyDescent="0.25">
      <c r="A378" s="79"/>
      <c r="B378" s="79"/>
      <c r="C378" s="79"/>
      <c r="D378" s="79"/>
      <c r="E378" s="79"/>
      <c r="F378" s="79"/>
      <c r="G378" s="79"/>
      <c r="H378" s="79"/>
      <c r="I378" s="79"/>
      <c r="J378" s="79"/>
      <c r="K378" s="80"/>
      <c r="P378" s="82"/>
      <c r="Q378" s="82"/>
      <c r="R378" s="82"/>
      <c r="S378" s="82"/>
      <c r="T378" s="82"/>
      <c r="U378" s="82"/>
      <c r="V378" s="82"/>
      <c r="W378" s="82"/>
      <c r="X378" s="82"/>
      <c r="Y378" s="82"/>
      <c r="Z378" s="82"/>
      <c r="AA378" s="82"/>
    </row>
    <row r="379" spans="1:27" s="81" customFormat="1" x14ac:dyDescent="0.25">
      <c r="A379" s="79"/>
      <c r="B379" s="79"/>
      <c r="C379" s="79"/>
      <c r="D379" s="79"/>
      <c r="E379" s="79"/>
      <c r="F379" s="79"/>
      <c r="G379" s="79"/>
      <c r="H379" s="79"/>
      <c r="I379" s="79"/>
      <c r="J379" s="79"/>
      <c r="K379" s="80"/>
      <c r="P379" s="82"/>
      <c r="Q379" s="82"/>
      <c r="R379" s="82"/>
      <c r="S379" s="82"/>
      <c r="T379" s="82"/>
      <c r="U379" s="82"/>
      <c r="V379" s="82"/>
      <c r="W379" s="82"/>
      <c r="X379" s="82"/>
      <c r="Y379" s="82"/>
      <c r="Z379" s="82"/>
      <c r="AA379" s="82"/>
    </row>
    <row r="380" spans="1:27" s="81" customFormat="1" x14ac:dyDescent="0.25">
      <c r="A380" s="79"/>
      <c r="B380" s="79"/>
      <c r="C380" s="79"/>
      <c r="D380" s="79"/>
      <c r="E380" s="79"/>
      <c r="F380" s="79"/>
      <c r="G380" s="79"/>
      <c r="H380" s="79"/>
      <c r="I380" s="79"/>
      <c r="J380" s="79"/>
      <c r="K380" s="80"/>
      <c r="P380" s="82"/>
      <c r="Q380" s="82"/>
      <c r="R380" s="82"/>
      <c r="S380" s="82"/>
      <c r="T380" s="82"/>
      <c r="U380" s="82"/>
      <c r="V380" s="82"/>
      <c r="W380" s="82"/>
      <c r="X380" s="82"/>
      <c r="Y380" s="82"/>
      <c r="Z380" s="82"/>
      <c r="AA380" s="82"/>
    </row>
    <row r="381" spans="1:27" s="81" customFormat="1" x14ac:dyDescent="0.25">
      <c r="A381" s="79"/>
      <c r="B381" s="79"/>
      <c r="C381" s="79"/>
      <c r="D381" s="79"/>
      <c r="E381" s="79"/>
      <c r="F381" s="79"/>
      <c r="G381" s="79"/>
      <c r="H381" s="79"/>
      <c r="I381" s="79"/>
      <c r="J381" s="79"/>
      <c r="K381" s="80"/>
      <c r="P381" s="82"/>
      <c r="Q381" s="82"/>
      <c r="R381" s="82"/>
      <c r="S381" s="82"/>
      <c r="T381" s="82"/>
      <c r="U381" s="82"/>
      <c r="V381" s="82"/>
      <c r="W381" s="82"/>
      <c r="X381" s="82"/>
      <c r="Y381" s="82"/>
      <c r="Z381" s="82"/>
      <c r="AA381" s="82"/>
    </row>
    <row r="382" spans="1:27" s="81" customFormat="1" x14ac:dyDescent="0.25">
      <c r="A382" s="79"/>
      <c r="B382" s="79"/>
      <c r="C382" s="79"/>
      <c r="D382" s="79"/>
      <c r="E382" s="79"/>
      <c r="F382" s="79"/>
      <c r="G382" s="79"/>
      <c r="H382" s="79"/>
      <c r="I382" s="79"/>
      <c r="J382" s="79"/>
      <c r="K382" s="80"/>
      <c r="P382" s="82"/>
      <c r="Q382" s="82"/>
      <c r="R382" s="82"/>
      <c r="S382" s="82"/>
      <c r="T382" s="82"/>
      <c r="U382" s="82"/>
      <c r="V382" s="82"/>
      <c r="W382" s="82"/>
      <c r="X382" s="82"/>
      <c r="Y382" s="82"/>
      <c r="Z382" s="82"/>
      <c r="AA382" s="82"/>
    </row>
    <row r="383" spans="1:27" s="81" customFormat="1" x14ac:dyDescent="0.25">
      <c r="A383" s="79"/>
      <c r="B383" s="79"/>
      <c r="C383" s="79"/>
      <c r="D383" s="79"/>
      <c r="E383" s="79"/>
      <c r="F383" s="79"/>
      <c r="G383" s="79"/>
      <c r="H383" s="79"/>
      <c r="I383" s="79"/>
      <c r="J383" s="79"/>
      <c r="K383" s="80"/>
      <c r="P383" s="82"/>
      <c r="Q383" s="82"/>
      <c r="R383" s="82"/>
      <c r="S383" s="82"/>
      <c r="T383" s="82"/>
      <c r="U383" s="82"/>
      <c r="V383" s="82"/>
      <c r="W383" s="82"/>
      <c r="X383" s="82"/>
      <c r="Y383" s="82"/>
      <c r="Z383" s="82"/>
      <c r="AA383" s="82"/>
    </row>
    <row r="384" spans="1:27" s="81" customFormat="1" x14ac:dyDescent="0.25">
      <c r="A384" s="79"/>
      <c r="B384" s="79"/>
      <c r="C384" s="79"/>
      <c r="D384" s="79"/>
      <c r="E384" s="79"/>
      <c r="F384" s="79"/>
      <c r="G384" s="79"/>
      <c r="H384" s="79"/>
      <c r="I384" s="79"/>
      <c r="J384" s="79"/>
      <c r="K384" s="80"/>
      <c r="P384" s="82"/>
      <c r="Q384" s="82"/>
      <c r="R384" s="82"/>
      <c r="S384" s="82"/>
      <c r="T384" s="82"/>
      <c r="U384" s="82"/>
      <c r="V384" s="82"/>
      <c r="W384" s="82"/>
      <c r="X384" s="82"/>
      <c r="Y384" s="82"/>
      <c r="Z384" s="82"/>
      <c r="AA384" s="82"/>
    </row>
    <row r="385" spans="1:27" s="81" customFormat="1" x14ac:dyDescent="0.25">
      <c r="A385" s="79"/>
      <c r="B385" s="79"/>
      <c r="C385" s="79"/>
      <c r="D385" s="79"/>
      <c r="E385" s="79"/>
      <c r="F385" s="79"/>
      <c r="G385" s="79"/>
      <c r="H385" s="79"/>
      <c r="I385" s="79"/>
      <c r="J385" s="79"/>
      <c r="K385" s="80"/>
      <c r="P385" s="82"/>
      <c r="Q385" s="82"/>
      <c r="R385" s="82"/>
      <c r="S385" s="82"/>
      <c r="T385" s="82"/>
      <c r="U385" s="82"/>
      <c r="V385" s="82"/>
      <c r="W385" s="82"/>
      <c r="X385" s="82"/>
      <c r="Y385" s="82"/>
      <c r="Z385" s="82"/>
      <c r="AA385" s="82"/>
    </row>
    <row r="386" spans="1:27" s="81" customFormat="1" x14ac:dyDescent="0.25">
      <c r="A386" s="79"/>
      <c r="B386" s="79"/>
      <c r="C386" s="79"/>
      <c r="D386" s="79"/>
      <c r="E386" s="79"/>
      <c r="F386" s="79"/>
      <c r="G386" s="79"/>
      <c r="H386" s="79"/>
      <c r="I386" s="79"/>
      <c r="J386" s="79"/>
      <c r="K386" s="80"/>
      <c r="P386" s="82"/>
      <c r="Q386" s="82"/>
      <c r="R386" s="82"/>
      <c r="S386" s="82"/>
      <c r="T386" s="82"/>
      <c r="U386" s="82"/>
      <c r="V386" s="82"/>
      <c r="W386" s="82"/>
      <c r="X386" s="82"/>
      <c r="Y386" s="82"/>
      <c r="Z386" s="82"/>
      <c r="AA386" s="82"/>
    </row>
    <row r="387" spans="1:27" s="81" customFormat="1" x14ac:dyDescent="0.25">
      <c r="A387" s="79"/>
      <c r="B387" s="79"/>
      <c r="C387" s="79"/>
      <c r="D387" s="79"/>
      <c r="E387" s="79"/>
      <c r="F387" s="79"/>
      <c r="G387" s="79"/>
      <c r="H387" s="79"/>
      <c r="I387" s="79"/>
      <c r="J387" s="79"/>
      <c r="K387" s="80"/>
      <c r="P387" s="82"/>
      <c r="Q387" s="82"/>
      <c r="R387" s="82"/>
      <c r="S387" s="82"/>
      <c r="T387" s="82"/>
      <c r="U387" s="82"/>
      <c r="V387" s="82"/>
      <c r="W387" s="82"/>
      <c r="X387" s="82"/>
      <c r="Y387" s="82"/>
      <c r="Z387" s="82"/>
      <c r="AA387" s="82"/>
    </row>
    <row r="388" spans="1:27" s="81" customFormat="1" x14ac:dyDescent="0.25">
      <c r="A388" s="79"/>
      <c r="B388" s="79"/>
      <c r="C388" s="79"/>
      <c r="D388" s="79"/>
      <c r="E388" s="79"/>
      <c r="F388" s="79"/>
      <c r="G388" s="79"/>
      <c r="H388" s="79"/>
      <c r="I388" s="79"/>
      <c r="J388" s="79"/>
      <c r="K388" s="80"/>
      <c r="P388" s="82"/>
      <c r="Q388" s="82"/>
      <c r="R388" s="82"/>
      <c r="S388" s="82"/>
      <c r="T388" s="82"/>
      <c r="U388" s="82"/>
      <c r="V388" s="82"/>
      <c r="W388" s="82"/>
      <c r="X388" s="82"/>
      <c r="Y388" s="82"/>
      <c r="Z388" s="82"/>
      <c r="AA388" s="82"/>
    </row>
    <row r="389" spans="1:27" s="81" customFormat="1" x14ac:dyDescent="0.25">
      <c r="A389" s="79"/>
      <c r="B389" s="79"/>
      <c r="C389" s="79"/>
      <c r="D389" s="79"/>
      <c r="E389" s="79"/>
      <c r="F389" s="79"/>
      <c r="G389" s="79"/>
      <c r="H389" s="79"/>
      <c r="I389" s="79"/>
      <c r="J389" s="79"/>
      <c r="K389" s="80"/>
      <c r="P389" s="82"/>
      <c r="Q389" s="82"/>
      <c r="R389" s="82"/>
      <c r="S389" s="82"/>
      <c r="T389" s="82"/>
      <c r="U389" s="82"/>
      <c r="V389" s="82"/>
      <c r="W389" s="82"/>
      <c r="X389" s="82"/>
      <c r="Y389" s="82"/>
      <c r="Z389" s="82"/>
      <c r="AA389" s="82"/>
    </row>
    <row r="390" spans="1:27" s="81" customFormat="1" x14ac:dyDescent="0.25">
      <c r="A390" s="79"/>
      <c r="B390" s="79"/>
      <c r="C390" s="79"/>
      <c r="D390" s="79"/>
      <c r="E390" s="79"/>
      <c r="F390" s="79"/>
      <c r="G390" s="79"/>
      <c r="H390" s="79"/>
      <c r="I390" s="79"/>
      <c r="J390" s="79"/>
      <c r="K390" s="80"/>
      <c r="P390" s="82"/>
      <c r="Q390" s="82"/>
      <c r="R390" s="82"/>
      <c r="S390" s="82"/>
      <c r="T390" s="82"/>
      <c r="U390" s="82"/>
      <c r="V390" s="82"/>
      <c r="W390" s="82"/>
      <c r="X390" s="82"/>
      <c r="Y390" s="82"/>
      <c r="Z390" s="82"/>
      <c r="AA390" s="82"/>
    </row>
    <row r="391" spans="1:27" s="81" customFormat="1" x14ac:dyDescent="0.25">
      <c r="A391" s="79"/>
      <c r="B391" s="79"/>
      <c r="C391" s="79"/>
      <c r="D391" s="79"/>
      <c r="E391" s="79"/>
      <c r="F391" s="79"/>
      <c r="G391" s="79"/>
      <c r="H391" s="79"/>
      <c r="I391" s="79"/>
      <c r="J391" s="79"/>
      <c r="K391" s="80"/>
      <c r="P391" s="82"/>
      <c r="Q391" s="82"/>
      <c r="R391" s="82"/>
      <c r="S391" s="82"/>
      <c r="T391" s="82"/>
      <c r="U391" s="82"/>
      <c r="V391" s="82"/>
      <c r="W391" s="82"/>
      <c r="X391" s="82"/>
      <c r="Y391" s="82"/>
      <c r="Z391" s="82"/>
      <c r="AA391" s="82"/>
    </row>
    <row r="392" spans="1:27" s="81" customFormat="1" x14ac:dyDescent="0.25">
      <c r="A392" s="79"/>
      <c r="B392" s="79"/>
      <c r="C392" s="79"/>
      <c r="D392" s="79"/>
      <c r="E392" s="79"/>
      <c r="F392" s="79"/>
      <c r="G392" s="79"/>
      <c r="H392" s="79"/>
      <c r="I392" s="79"/>
      <c r="J392" s="79"/>
      <c r="K392" s="80"/>
      <c r="P392" s="82"/>
      <c r="Q392" s="82"/>
      <c r="R392" s="82"/>
      <c r="S392" s="82"/>
      <c r="T392" s="82"/>
      <c r="U392" s="82"/>
      <c r="V392" s="82"/>
      <c r="W392" s="82"/>
      <c r="X392" s="82"/>
      <c r="Y392" s="82"/>
      <c r="Z392" s="82"/>
      <c r="AA392" s="82"/>
    </row>
    <row r="393" spans="1:27" s="81" customFormat="1" x14ac:dyDescent="0.25">
      <c r="A393" s="79"/>
      <c r="B393" s="79"/>
      <c r="C393" s="79"/>
      <c r="D393" s="79"/>
      <c r="E393" s="79"/>
      <c r="F393" s="79"/>
      <c r="G393" s="79"/>
      <c r="H393" s="79"/>
      <c r="I393" s="79"/>
      <c r="J393" s="79"/>
      <c r="K393" s="80"/>
      <c r="P393" s="82"/>
      <c r="Q393" s="82"/>
      <c r="R393" s="82"/>
      <c r="S393" s="82"/>
      <c r="T393" s="82"/>
      <c r="U393" s="82"/>
      <c r="V393" s="82"/>
      <c r="W393" s="82"/>
      <c r="X393" s="82"/>
      <c r="Y393" s="82"/>
      <c r="Z393" s="82"/>
      <c r="AA393" s="82"/>
    </row>
    <row r="394" spans="1:27" s="81" customFormat="1" x14ac:dyDescent="0.25">
      <c r="A394" s="79"/>
      <c r="B394" s="79"/>
      <c r="C394" s="79"/>
      <c r="D394" s="79"/>
      <c r="E394" s="79"/>
      <c r="F394" s="79"/>
      <c r="G394" s="79"/>
      <c r="H394" s="79"/>
      <c r="I394" s="79"/>
      <c r="J394" s="79"/>
      <c r="K394" s="80"/>
      <c r="P394" s="82"/>
      <c r="Q394" s="82"/>
      <c r="R394" s="82"/>
      <c r="S394" s="82"/>
      <c r="T394" s="82"/>
      <c r="U394" s="82"/>
      <c r="V394" s="82"/>
      <c r="W394" s="82"/>
      <c r="X394" s="82"/>
      <c r="Y394" s="82"/>
      <c r="Z394" s="82"/>
      <c r="AA394" s="82"/>
    </row>
    <row r="395" spans="1:27" s="81" customFormat="1" x14ac:dyDescent="0.25">
      <c r="A395" s="79"/>
      <c r="B395" s="79"/>
      <c r="C395" s="79"/>
      <c r="D395" s="79"/>
      <c r="E395" s="79"/>
      <c r="F395" s="79"/>
      <c r="G395" s="79"/>
      <c r="H395" s="79"/>
      <c r="I395" s="79"/>
      <c r="J395" s="79"/>
      <c r="K395" s="80"/>
      <c r="P395" s="82"/>
      <c r="Q395" s="82"/>
      <c r="R395" s="82"/>
      <c r="S395" s="82"/>
      <c r="T395" s="82"/>
      <c r="U395" s="82"/>
      <c r="V395" s="82"/>
      <c r="W395" s="82"/>
      <c r="X395" s="82"/>
      <c r="Y395" s="82"/>
      <c r="Z395" s="82"/>
      <c r="AA395" s="82"/>
    </row>
    <row r="396" spans="1:27" s="81" customFormat="1" x14ac:dyDescent="0.25">
      <c r="A396" s="79"/>
      <c r="B396" s="79"/>
      <c r="C396" s="79"/>
      <c r="D396" s="79"/>
      <c r="E396" s="79"/>
      <c r="F396" s="79"/>
      <c r="G396" s="79"/>
      <c r="H396" s="79"/>
      <c r="I396" s="79"/>
      <c r="J396" s="79"/>
      <c r="K396" s="80"/>
      <c r="P396" s="82"/>
      <c r="Q396" s="82"/>
      <c r="R396" s="82"/>
      <c r="S396" s="82"/>
      <c r="T396" s="82"/>
      <c r="U396" s="82"/>
      <c r="V396" s="82"/>
      <c r="W396" s="82"/>
      <c r="X396" s="82"/>
      <c r="Y396" s="82"/>
      <c r="Z396" s="82"/>
      <c r="AA396" s="82"/>
    </row>
    <row r="397" spans="1:27" s="81" customFormat="1" x14ac:dyDescent="0.25">
      <c r="A397" s="79"/>
      <c r="B397" s="79"/>
      <c r="C397" s="79"/>
      <c r="D397" s="79"/>
      <c r="E397" s="79"/>
      <c r="F397" s="79"/>
      <c r="G397" s="79"/>
      <c r="H397" s="79"/>
      <c r="I397" s="79"/>
      <c r="J397" s="79"/>
      <c r="K397" s="80"/>
      <c r="P397" s="82"/>
      <c r="Q397" s="82"/>
      <c r="R397" s="82"/>
      <c r="S397" s="82"/>
      <c r="T397" s="82"/>
      <c r="U397" s="82"/>
      <c r="V397" s="82"/>
      <c r="W397" s="82"/>
      <c r="X397" s="82"/>
      <c r="Y397" s="82"/>
      <c r="Z397" s="82"/>
      <c r="AA397" s="82"/>
    </row>
    <row r="398" spans="1:27" s="81" customFormat="1" x14ac:dyDescent="0.25">
      <c r="A398" s="79"/>
      <c r="B398" s="79"/>
      <c r="C398" s="79"/>
      <c r="D398" s="79"/>
      <c r="E398" s="79"/>
      <c r="F398" s="79"/>
      <c r="G398" s="79"/>
      <c r="H398" s="79"/>
      <c r="I398" s="79"/>
      <c r="J398" s="79"/>
      <c r="K398" s="80"/>
      <c r="P398" s="82"/>
      <c r="Q398" s="82"/>
      <c r="R398" s="82"/>
      <c r="S398" s="82"/>
      <c r="T398" s="82"/>
      <c r="U398" s="82"/>
      <c r="V398" s="82"/>
      <c r="W398" s="82"/>
      <c r="X398" s="82"/>
      <c r="Y398" s="82"/>
      <c r="Z398" s="82"/>
      <c r="AA398" s="82"/>
    </row>
    <row r="399" spans="1:27" s="81" customFormat="1" x14ac:dyDescent="0.25">
      <c r="A399" s="79"/>
      <c r="B399" s="79"/>
      <c r="C399" s="79"/>
      <c r="D399" s="79"/>
      <c r="E399" s="79"/>
      <c r="F399" s="79"/>
      <c r="G399" s="79"/>
      <c r="H399" s="79"/>
      <c r="I399" s="79"/>
      <c r="J399" s="79"/>
      <c r="K399" s="80"/>
      <c r="P399" s="82"/>
      <c r="Q399" s="82"/>
      <c r="R399" s="82"/>
      <c r="S399" s="82"/>
      <c r="T399" s="82"/>
      <c r="U399" s="82"/>
      <c r="V399" s="82"/>
      <c r="W399" s="82"/>
      <c r="X399" s="82"/>
      <c r="Y399" s="82"/>
      <c r="Z399" s="82"/>
      <c r="AA399" s="82"/>
    </row>
    <row r="400" spans="1:27" s="81" customFormat="1" x14ac:dyDescent="0.25">
      <c r="A400" s="79"/>
      <c r="B400" s="79"/>
      <c r="C400" s="79"/>
      <c r="D400" s="79"/>
      <c r="E400" s="79"/>
      <c r="F400" s="79"/>
      <c r="G400" s="79"/>
      <c r="H400" s="79"/>
      <c r="I400" s="79"/>
      <c r="J400" s="79"/>
      <c r="K400" s="80"/>
      <c r="P400" s="82"/>
      <c r="Q400" s="82"/>
      <c r="R400" s="82"/>
      <c r="S400" s="82"/>
      <c r="T400" s="82"/>
      <c r="U400" s="82"/>
      <c r="V400" s="82"/>
      <c r="W400" s="82"/>
      <c r="X400" s="82"/>
      <c r="Y400" s="82"/>
      <c r="Z400" s="82"/>
      <c r="AA400" s="82"/>
    </row>
    <row r="401" spans="1:27" s="81" customFormat="1" x14ac:dyDescent="0.25">
      <c r="A401" s="79"/>
      <c r="B401" s="79"/>
      <c r="C401" s="79"/>
      <c r="D401" s="79"/>
      <c r="E401" s="79"/>
      <c r="F401" s="79"/>
      <c r="G401" s="79"/>
      <c r="H401" s="79"/>
      <c r="I401" s="79"/>
      <c r="J401" s="79"/>
      <c r="K401" s="80"/>
      <c r="P401" s="82"/>
      <c r="Q401" s="82"/>
      <c r="R401" s="82"/>
      <c r="S401" s="82"/>
      <c r="T401" s="82"/>
      <c r="U401" s="82"/>
      <c r="V401" s="82"/>
      <c r="W401" s="82"/>
      <c r="X401" s="82"/>
      <c r="Y401" s="82"/>
      <c r="Z401" s="82"/>
      <c r="AA401" s="82"/>
    </row>
    <row r="402" spans="1:27" s="81" customFormat="1" x14ac:dyDescent="0.25">
      <c r="A402" s="79"/>
      <c r="B402" s="79"/>
      <c r="C402" s="79"/>
      <c r="D402" s="79"/>
      <c r="E402" s="79"/>
      <c r="F402" s="79"/>
      <c r="G402" s="79"/>
      <c r="H402" s="79"/>
      <c r="I402" s="79"/>
      <c r="J402" s="79"/>
      <c r="K402" s="80"/>
      <c r="P402" s="82"/>
      <c r="Q402" s="82"/>
      <c r="R402" s="82"/>
      <c r="S402" s="82"/>
      <c r="T402" s="82"/>
      <c r="U402" s="82"/>
      <c r="V402" s="82"/>
      <c r="W402" s="82"/>
      <c r="X402" s="82"/>
      <c r="Y402" s="82"/>
      <c r="Z402" s="82"/>
      <c r="AA402" s="82"/>
    </row>
    <row r="403" spans="1:27" s="81" customFormat="1" x14ac:dyDescent="0.25">
      <c r="A403" s="79"/>
      <c r="B403" s="79"/>
      <c r="C403" s="79"/>
      <c r="D403" s="79"/>
      <c r="E403" s="79"/>
      <c r="F403" s="79"/>
      <c r="G403" s="79"/>
      <c r="H403" s="79"/>
      <c r="I403" s="79"/>
      <c r="J403" s="79"/>
      <c r="K403" s="80"/>
      <c r="P403" s="82"/>
      <c r="Q403" s="82"/>
      <c r="R403" s="82"/>
      <c r="S403" s="82"/>
      <c r="T403" s="82"/>
      <c r="U403" s="82"/>
      <c r="V403" s="82"/>
      <c r="W403" s="82"/>
      <c r="X403" s="82"/>
      <c r="Y403" s="82"/>
      <c r="Z403" s="82"/>
      <c r="AA403" s="82"/>
    </row>
    <row r="404" spans="1:27" s="81" customFormat="1" x14ac:dyDescent="0.25">
      <c r="A404" s="79"/>
      <c r="B404" s="79"/>
      <c r="C404" s="79"/>
      <c r="D404" s="79"/>
      <c r="E404" s="79"/>
      <c r="F404" s="79"/>
      <c r="G404" s="79"/>
      <c r="H404" s="79"/>
      <c r="I404" s="79"/>
      <c r="J404" s="79"/>
      <c r="K404" s="80"/>
      <c r="P404" s="82"/>
      <c r="Q404" s="82"/>
      <c r="R404" s="82"/>
      <c r="S404" s="82"/>
      <c r="T404" s="82"/>
      <c r="U404" s="82"/>
      <c r="V404" s="82"/>
      <c r="W404" s="82"/>
      <c r="X404" s="82"/>
      <c r="Y404" s="82"/>
      <c r="Z404" s="82"/>
      <c r="AA404" s="82"/>
    </row>
    <row r="405" spans="1:27" s="81" customFormat="1" x14ac:dyDescent="0.25">
      <c r="A405" s="79"/>
      <c r="B405" s="79"/>
      <c r="C405" s="79"/>
      <c r="D405" s="79"/>
      <c r="E405" s="79"/>
      <c r="F405" s="79"/>
      <c r="G405" s="79"/>
      <c r="H405" s="79"/>
      <c r="I405" s="79"/>
      <c r="J405" s="79"/>
      <c r="K405" s="80"/>
      <c r="P405" s="82"/>
      <c r="Q405" s="82"/>
      <c r="R405" s="82"/>
      <c r="S405" s="82"/>
      <c r="T405" s="82"/>
      <c r="U405" s="82"/>
      <c r="V405" s="82"/>
      <c r="W405" s="82"/>
      <c r="X405" s="82"/>
      <c r="Y405" s="82"/>
      <c r="Z405" s="82"/>
      <c r="AA405" s="82"/>
    </row>
    <row r="406" spans="1:27" s="81" customFormat="1" x14ac:dyDescent="0.25">
      <c r="A406" s="79"/>
      <c r="B406" s="79"/>
      <c r="C406" s="79"/>
      <c r="D406" s="79"/>
      <c r="E406" s="79"/>
      <c r="F406" s="79"/>
      <c r="G406" s="79"/>
      <c r="H406" s="79"/>
      <c r="I406" s="79"/>
      <c r="J406" s="79"/>
      <c r="K406" s="80"/>
      <c r="P406" s="82"/>
      <c r="Q406" s="82"/>
      <c r="R406" s="82"/>
      <c r="S406" s="82"/>
      <c r="T406" s="82"/>
      <c r="U406" s="82"/>
      <c r="V406" s="82"/>
      <c r="W406" s="82"/>
      <c r="X406" s="82"/>
      <c r="Y406" s="82"/>
      <c r="Z406" s="82"/>
      <c r="AA406" s="82"/>
    </row>
    <row r="407" spans="1:27" s="81" customFormat="1" x14ac:dyDescent="0.25">
      <c r="A407" s="79"/>
      <c r="B407" s="79"/>
      <c r="C407" s="79"/>
      <c r="D407" s="79"/>
      <c r="E407" s="79"/>
      <c r="F407" s="79"/>
      <c r="G407" s="79"/>
      <c r="H407" s="79"/>
      <c r="I407" s="79"/>
      <c r="J407" s="79"/>
      <c r="K407" s="80"/>
      <c r="P407" s="82"/>
      <c r="Q407" s="82"/>
      <c r="R407" s="82"/>
      <c r="S407" s="82"/>
      <c r="T407" s="82"/>
      <c r="U407" s="82"/>
      <c r="V407" s="82"/>
      <c r="W407" s="82"/>
      <c r="X407" s="82"/>
      <c r="Y407" s="82"/>
      <c r="Z407" s="82"/>
      <c r="AA407" s="82"/>
    </row>
    <row r="408" spans="1:27" s="81" customFormat="1" x14ac:dyDescent="0.25">
      <c r="A408" s="79"/>
      <c r="B408" s="79"/>
      <c r="C408" s="79"/>
      <c r="D408" s="79"/>
      <c r="E408" s="79"/>
      <c r="F408" s="79"/>
      <c r="G408" s="79"/>
      <c r="H408" s="79"/>
      <c r="I408" s="79"/>
      <c r="J408" s="79"/>
      <c r="K408" s="80"/>
      <c r="P408" s="82"/>
      <c r="Q408" s="82"/>
      <c r="R408" s="82"/>
      <c r="S408" s="82"/>
      <c r="T408" s="82"/>
      <c r="U408" s="82"/>
      <c r="V408" s="82"/>
      <c r="W408" s="82"/>
      <c r="X408" s="82"/>
      <c r="Y408" s="82"/>
      <c r="Z408" s="82"/>
      <c r="AA408" s="82"/>
    </row>
    <row r="409" spans="1:27" s="81" customFormat="1" x14ac:dyDescent="0.25">
      <c r="A409" s="79"/>
      <c r="B409" s="79"/>
      <c r="C409" s="79"/>
      <c r="D409" s="79"/>
      <c r="E409" s="79"/>
      <c r="F409" s="79"/>
      <c r="G409" s="79"/>
      <c r="H409" s="79"/>
      <c r="I409" s="79"/>
      <c r="J409" s="79"/>
      <c r="K409" s="80"/>
      <c r="P409" s="82"/>
      <c r="Q409" s="82"/>
      <c r="R409" s="82"/>
      <c r="S409" s="82"/>
      <c r="T409" s="82"/>
      <c r="U409" s="82"/>
      <c r="V409" s="82"/>
      <c r="W409" s="82"/>
      <c r="X409" s="82"/>
      <c r="Y409" s="82"/>
      <c r="Z409" s="82"/>
      <c r="AA409" s="82"/>
    </row>
    <row r="410" spans="1:27" s="81" customFormat="1" x14ac:dyDescent="0.25">
      <c r="A410" s="79"/>
      <c r="B410" s="79"/>
      <c r="C410" s="79"/>
      <c r="D410" s="79"/>
      <c r="E410" s="79"/>
      <c r="F410" s="79"/>
      <c r="G410" s="79"/>
      <c r="H410" s="79"/>
      <c r="I410" s="79"/>
      <c r="J410" s="79"/>
      <c r="K410" s="80"/>
      <c r="P410" s="82"/>
      <c r="Q410" s="82"/>
      <c r="R410" s="82"/>
      <c r="S410" s="82"/>
      <c r="T410" s="82"/>
      <c r="U410" s="82"/>
      <c r="V410" s="82"/>
      <c r="W410" s="82"/>
      <c r="X410" s="82"/>
      <c r="Y410" s="82"/>
      <c r="Z410" s="82"/>
      <c r="AA410" s="82"/>
    </row>
    <row r="411" spans="1:27" s="81" customFormat="1" x14ac:dyDescent="0.25">
      <c r="A411" s="79"/>
      <c r="B411" s="79"/>
      <c r="C411" s="79"/>
      <c r="D411" s="79"/>
      <c r="E411" s="79"/>
      <c r="F411" s="79"/>
      <c r="G411" s="79"/>
      <c r="H411" s="79"/>
      <c r="I411" s="79"/>
      <c r="J411" s="79"/>
      <c r="K411" s="80"/>
      <c r="P411" s="82"/>
      <c r="Q411" s="82"/>
      <c r="R411" s="82"/>
      <c r="S411" s="82"/>
      <c r="T411" s="82"/>
      <c r="U411" s="82"/>
      <c r="V411" s="82"/>
      <c r="W411" s="82"/>
      <c r="X411" s="82"/>
      <c r="Y411" s="82"/>
      <c r="Z411" s="82"/>
      <c r="AA411" s="82"/>
    </row>
    <row r="412" spans="1:27" s="81" customFormat="1" x14ac:dyDescent="0.25">
      <c r="A412" s="79"/>
      <c r="B412" s="79"/>
      <c r="C412" s="79"/>
      <c r="D412" s="79"/>
      <c r="E412" s="79"/>
      <c r="F412" s="79"/>
      <c r="G412" s="79"/>
      <c r="H412" s="79"/>
      <c r="I412" s="79"/>
      <c r="J412" s="79"/>
      <c r="K412" s="80"/>
      <c r="P412" s="82"/>
      <c r="Q412" s="82"/>
      <c r="R412" s="82"/>
      <c r="S412" s="82"/>
      <c r="T412" s="82"/>
      <c r="U412" s="82"/>
      <c r="V412" s="82"/>
      <c r="W412" s="82"/>
      <c r="X412" s="82"/>
      <c r="Y412" s="82"/>
      <c r="Z412" s="82"/>
      <c r="AA412" s="82"/>
    </row>
    <row r="413" spans="1:27" s="81" customFormat="1" x14ac:dyDescent="0.25">
      <c r="A413" s="79"/>
      <c r="B413" s="79"/>
      <c r="C413" s="79"/>
      <c r="D413" s="79"/>
      <c r="E413" s="79"/>
      <c r="F413" s="79"/>
      <c r="G413" s="79"/>
      <c r="H413" s="79"/>
      <c r="I413" s="79"/>
      <c r="J413" s="79"/>
      <c r="K413" s="80"/>
      <c r="P413" s="82"/>
      <c r="Q413" s="82"/>
      <c r="R413" s="82"/>
      <c r="S413" s="82"/>
      <c r="T413" s="82"/>
      <c r="U413" s="82"/>
      <c r="V413" s="82"/>
      <c r="W413" s="82"/>
      <c r="X413" s="82"/>
      <c r="Y413" s="82"/>
      <c r="Z413" s="82"/>
      <c r="AA413" s="82"/>
    </row>
    <row r="414" spans="1:27" s="81" customFormat="1" x14ac:dyDescent="0.25">
      <c r="A414" s="79"/>
      <c r="B414" s="79"/>
      <c r="C414" s="79"/>
      <c r="D414" s="79"/>
      <c r="E414" s="79"/>
      <c r="F414" s="79"/>
      <c r="G414" s="79"/>
      <c r="H414" s="79"/>
      <c r="I414" s="79"/>
      <c r="J414" s="79"/>
      <c r="K414" s="80"/>
      <c r="P414" s="82"/>
      <c r="Q414" s="82"/>
      <c r="R414" s="82"/>
      <c r="S414" s="82"/>
      <c r="T414" s="82"/>
      <c r="U414" s="82"/>
      <c r="V414" s="82"/>
      <c r="W414" s="82"/>
      <c r="X414" s="82"/>
      <c r="Y414" s="82"/>
      <c r="Z414" s="82"/>
      <c r="AA414" s="82"/>
    </row>
    <row r="415" spans="1:27" s="81" customFormat="1" x14ac:dyDescent="0.25">
      <c r="A415" s="79"/>
      <c r="B415" s="79"/>
      <c r="C415" s="79"/>
      <c r="D415" s="79"/>
      <c r="E415" s="79"/>
      <c r="F415" s="79"/>
      <c r="G415" s="79"/>
      <c r="H415" s="79"/>
      <c r="I415" s="79"/>
      <c r="J415" s="79"/>
      <c r="K415" s="80"/>
      <c r="P415" s="82"/>
      <c r="Q415" s="82"/>
      <c r="R415" s="82"/>
      <c r="S415" s="82"/>
      <c r="T415" s="82"/>
      <c r="U415" s="82"/>
      <c r="V415" s="82"/>
      <c r="W415" s="82"/>
      <c r="X415" s="82"/>
      <c r="Y415" s="82"/>
      <c r="Z415" s="82"/>
      <c r="AA415" s="82"/>
    </row>
    <row r="416" spans="1:27" s="81" customFormat="1" x14ac:dyDescent="0.25">
      <c r="A416" s="79"/>
      <c r="B416" s="79"/>
      <c r="C416" s="79"/>
      <c r="D416" s="79"/>
      <c r="E416" s="79"/>
      <c r="F416" s="79"/>
      <c r="G416" s="79"/>
      <c r="H416" s="79"/>
      <c r="I416" s="79"/>
      <c r="J416" s="79"/>
      <c r="K416" s="80"/>
      <c r="P416" s="82"/>
      <c r="Q416" s="82"/>
      <c r="R416" s="82"/>
      <c r="S416" s="82"/>
      <c r="T416" s="82"/>
      <c r="U416" s="82"/>
      <c r="V416" s="82"/>
      <c r="W416" s="82"/>
      <c r="X416" s="82"/>
      <c r="Y416" s="82"/>
      <c r="Z416" s="82"/>
      <c r="AA416" s="82"/>
    </row>
    <row r="417" spans="1:27" s="81" customFormat="1" x14ac:dyDescent="0.25">
      <c r="A417" s="79"/>
      <c r="B417" s="79"/>
      <c r="C417" s="79"/>
      <c r="D417" s="79"/>
      <c r="E417" s="79"/>
      <c r="F417" s="79"/>
      <c r="G417" s="79"/>
      <c r="H417" s="79"/>
      <c r="I417" s="79"/>
      <c r="J417" s="79"/>
      <c r="K417" s="80"/>
      <c r="P417" s="82"/>
      <c r="Q417" s="82"/>
      <c r="R417" s="82"/>
      <c r="S417" s="82"/>
      <c r="T417" s="82"/>
      <c r="U417" s="82"/>
      <c r="V417" s="82"/>
      <c r="W417" s="82"/>
      <c r="X417" s="82"/>
      <c r="Y417" s="82"/>
      <c r="Z417" s="82"/>
      <c r="AA417" s="82"/>
    </row>
    <row r="418" spans="1:27" s="81" customFormat="1" x14ac:dyDescent="0.25">
      <c r="A418" s="79"/>
      <c r="B418" s="79"/>
      <c r="C418" s="79"/>
      <c r="D418" s="79"/>
      <c r="E418" s="79"/>
      <c r="F418" s="79"/>
      <c r="G418" s="79"/>
      <c r="H418" s="79"/>
      <c r="I418" s="79"/>
      <c r="J418" s="79"/>
      <c r="K418" s="80"/>
      <c r="P418" s="82"/>
      <c r="Q418" s="82"/>
      <c r="R418" s="82"/>
      <c r="S418" s="82"/>
      <c r="T418" s="82"/>
      <c r="U418" s="82"/>
      <c r="V418" s="82"/>
      <c r="W418" s="82"/>
      <c r="X418" s="82"/>
      <c r="Y418" s="82"/>
      <c r="Z418" s="82"/>
      <c r="AA418" s="82"/>
    </row>
    <row r="419" spans="1:27" s="81" customFormat="1" x14ac:dyDescent="0.25">
      <c r="A419" s="79"/>
      <c r="B419" s="79"/>
      <c r="C419" s="79"/>
      <c r="D419" s="79"/>
      <c r="E419" s="79"/>
      <c r="F419" s="79"/>
      <c r="G419" s="79"/>
      <c r="H419" s="79"/>
      <c r="I419" s="79"/>
      <c r="J419" s="79"/>
      <c r="K419" s="80"/>
      <c r="P419" s="82"/>
      <c r="Q419" s="82"/>
      <c r="R419" s="82"/>
      <c r="S419" s="82"/>
      <c r="T419" s="82"/>
      <c r="U419" s="82"/>
      <c r="V419" s="82"/>
      <c r="W419" s="82"/>
      <c r="X419" s="82"/>
      <c r="Y419" s="82"/>
      <c r="Z419" s="82"/>
      <c r="AA419" s="82"/>
    </row>
    <row r="420" spans="1:27" s="81" customFormat="1" x14ac:dyDescent="0.25">
      <c r="A420" s="79"/>
      <c r="B420" s="79"/>
      <c r="C420" s="79"/>
      <c r="D420" s="79"/>
      <c r="E420" s="79"/>
      <c r="F420" s="79"/>
      <c r="G420" s="79"/>
      <c r="H420" s="79"/>
      <c r="I420" s="79"/>
      <c r="J420" s="79"/>
      <c r="K420" s="80"/>
      <c r="P420" s="82"/>
      <c r="Q420" s="82"/>
      <c r="R420" s="82"/>
      <c r="S420" s="82"/>
      <c r="T420" s="82"/>
      <c r="U420" s="82"/>
      <c r="V420" s="82"/>
      <c r="W420" s="82"/>
      <c r="X420" s="82"/>
      <c r="Y420" s="82"/>
      <c r="Z420" s="82"/>
      <c r="AA420" s="82"/>
    </row>
    <row r="421" spans="1:27" s="81" customFormat="1" x14ac:dyDescent="0.25">
      <c r="A421" s="79"/>
      <c r="B421" s="79"/>
      <c r="C421" s="79"/>
      <c r="D421" s="79"/>
      <c r="E421" s="79"/>
      <c r="F421" s="79"/>
      <c r="G421" s="79"/>
      <c r="H421" s="79"/>
      <c r="I421" s="79"/>
      <c r="J421" s="79"/>
      <c r="K421" s="80"/>
      <c r="P421" s="82"/>
      <c r="Q421" s="82"/>
      <c r="R421" s="82"/>
      <c r="S421" s="82"/>
      <c r="T421" s="82"/>
      <c r="U421" s="82"/>
      <c r="V421" s="82"/>
      <c r="W421" s="82"/>
      <c r="X421" s="82"/>
      <c r="Y421" s="82"/>
      <c r="Z421" s="82"/>
      <c r="AA421" s="82"/>
    </row>
    <row r="422" spans="1:27" s="81" customFormat="1" x14ac:dyDescent="0.25">
      <c r="A422" s="79"/>
      <c r="B422" s="79"/>
      <c r="C422" s="79"/>
      <c r="D422" s="79"/>
      <c r="E422" s="79"/>
      <c r="F422" s="79"/>
      <c r="G422" s="79"/>
      <c r="H422" s="79"/>
      <c r="I422" s="79"/>
      <c r="J422" s="79"/>
      <c r="K422" s="80"/>
      <c r="P422" s="82"/>
      <c r="Q422" s="82"/>
      <c r="R422" s="82"/>
      <c r="S422" s="82"/>
      <c r="T422" s="82"/>
      <c r="U422" s="82"/>
      <c r="V422" s="82"/>
      <c r="W422" s="82"/>
      <c r="X422" s="82"/>
      <c r="Y422" s="82"/>
      <c r="Z422" s="82"/>
      <c r="AA422" s="82"/>
    </row>
    <row r="423" spans="1:27" s="81" customFormat="1" x14ac:dyDescent="0.25">
      <c r="A423" s="79"/>
      <c r="B423" s="79"/>
      <c r="C423" s="79"/>
      <c r="D423" s="79"/>
      <c r="E423" s="79"/>
      <c r="F423" s="79"/>
      <c r="G423" s="79"/>
      <c r="H423" s="79"/>
      <c r="I423" s="79"/>
      <c r="J423" s="79"/>
      <c r="K423" s="80"/>
      <c r="P423" s="82"/>
      <c r="Q423" s="82"/>
      <c r="R423" s="82"/>
      <c r="S423" s="82"/>
      <c r="T423" s="82"/>
      <c r="U423" s="82"/>
      <c r="V423" s="82"/>
      <c r="W423" s="82"/>
      <c r="X423" s="82"/>
      <c r="Y423" s="82"/>
      <c r="Z423" s="82"/>
      <c r="AA423" s="82"/>
    </row>
    <row r="424" spans="1:27" s="81" customFormat="1" x14ac:dyDescent="0.25">
      <c r="A424" s="79"/>
      <c r="B424" s="79"/>
      <c r="C424" s="79"/>
      <c r="D424" s="79"/>
      <c r="E424" s="79"/>
      <c r="F424" s="79"/>
      <c r="G424" s="79"/>
      <c r="H424" s="79"/>
      <c r="I424" s="79"/>
      <c r="J424" s="79"/>
      <c r="K424" s="80"/>
      <c r="P424" s="82"/>
      <c r="Q424" s="82"/>
      <c r="R424" s="82"/>
      <c r="S424" s="82"/>
      <c r="T424" s="82"/>
      <c r="U424" s="82"/>
      <c r="V424" s="82"/>
      <c r="W424" s="82"/>
      <c r="X424" s="82"/>
      <c r="Y424" s="82"/>
      <c r="Z424" s="82"/>
      <c r="AA424" s="82"/>
    </row>
    <row r="425" spans="1:27" s="81" customFormat="1" x14ac:dyDescent="0.25">
      <c r="A425" s="79"/>
      <c r="B425" s="79"/>
      <c r="C425" s="79"/>
      <c r="D425" s="79"/>
      <c r="E425" s="79"/>
      <c r="F425" s="79"/>
      <c r="G425" s="79"/>
      <c r="H425" s="79"/>
      <c r="I425" s="79"/>
      <c r="J425" s="79"/>
      <c r="K425" s="80"/>
      <c r="P425" s="82"/>
      <c r="Q425" s="82"/>
      <c r="R425" s="82"/>
      <c r="S425" s="82"/>
      <c r="T425" s="82"/>
      <c r="U425" s="82"/>
      <c r="V425" s="82"/>
      <c r="W425" s="82"/>
      <c r="X425" s="82"/>
      <c r="Y425" s="82"/>
      <c r="Z425" s="82"/>
      <c r="AA425" s="82"/>
    </row>
    <row r="426" spans="1:27" s="81" customFormat="1" x14ac:dyDescent="0.25">
      <c r="A426" s="79"/>
      <c r="B426" s="79"/>
      <c r="C426" s="79"/>
      <c r="D426" s="79"/>
      <c r="E426" s="79"/>
      <c r="F426" s="79"/>
      <c r="G426" s="79"/>
      <c r="H426" s="79"/>
      <c r="I426" s="79"/>
      <c r="J426" s="79"/>
      <c r="K426" s="80"/>
      <c r="P426" s="82"/>
      <c r="Q426" s="82"/>
      <c r="R426" s="82"/>
      <c r="S426" s="82"/>
      <c r="T426" s="82"/>
      <c r="U426" s="82"/>
      <c r="V426" s="82"/>
      <c r="W426" s="82"/>
      <c r="X426" s="82"/>
      <c r="Y426" s="82"/>
      <c r="Z426" s="82"/>
      <c r="AA426" s="82"/>
    </row>
    <row r="427" spans="1:27" s="81" customFormat="1" x14ac:dyDescent="0.25">
      <c r="A427" s="79"/>
      <c r="B427" s="79"/>
      <c r="C427" s="79"/>
      <c r="D427" s="79"/>
      <c r="E427" s="79"/>
      <c r="F427" s="79"/>
      <c r="G427" s="79"/>
      <c r="H427" s="79"/>
      <c r="I427" s="79"/>
      <c r="J427" s="79"/>
      <c r="K427" s="80"/>
      <c r="P427" s="82"/>
      <c r="Q427" s="82"/>
      <c r="R427" s="82"/>
      <c r="S427" s="82"/>
      <c r="T427" s="82"/>
      <c r="U427" s="82"/>
      <c r="V427" s="82"/>
      <c r="W427" s="82"/>
      <c r="X427" s="82"/>
      <c r="Y427" s="82"/>
      <c r="Z427" s="82"/>
      <c r="AA427" s="82"/>
    </row>
    <row r="428" spans="1:27" s="81" customFormat="1" x14ac:dyDescent="0.25">
      <c r="A428" s="79"/>
      <c r="B428" s="79"/>
      <c r="C428" s="79"/>
      <c r="D428" s="79"/>
      <c r="E428" s="79"/>
      <c r="F428" s="79"/>
      <c r="G428" s="79"/>
      <c r="H428" s="79"/>
      <c r="I428" s="79"/>
      <c r="J428" s="79"/>
      <c r="K428" s="80"/>
      <c r="P428" s="82"/>
      <c r="Q428" s="82"/>
      <c r="R428" s="82"/>
      <c r="S428" s="82"/>
      <c r="T428" s="82"/>
      <c r="U428" s="82"/>
      <c r="V428" s="82"/>
      <c r="W428" s="82"/>
      <c r="X428" s="82"/>
      <c r="Y428" s="82"/>
      <c r="Z428" s="82"/>
      <c r="AA428" s="82"/>
    </row>
    <row r="429" spans="1:27" s="81" customFormat="1" x14ac:dyDescent="0.25">
      <c r="A429" s="79"/>
      <c r="B429" s="79"/>
      <c r="C429" s="79"/>
      <c r="D429" s="79"/>
      <c r="E429" s="79"/>
      <c r="F429" s="79"/>
      <c r="G429" s="79"/>
      <c r="H429" s="79"/>
      <c r="I429" s="79"/>
      <c r="J429" s="79"/>
      <c r="K429" s="80"/>
      <c r="P429" s="82"/>
      <c r="Q429" s="82"/>
      <c r="R429" s="82"/>
      <c r="S429" s="82"/>
      <c r="T429" s="82"/>
      <c r="U429" s="82"/>
      <c r="V429" s="82"/>
      <c r="W429" s="82"/>
      <c r="X429" s="82"/>
      <c r="Y429" s="82"/>
      <c r="Z429" s="82"/>
      <c r="AA429" s="82"/>
    </row>
    <row r="430" spans="1:27" s="81" customFormat="1" x14ac:dyDescent="0.25">
      <c r="A430" s="79"/>
      <c r="B430" s="79"/>
      <c r="C430" s="79"/>
      <c r="D430" s="79"/>
      <c r="E430" s="79"/>
      <c r="F430" s="79"/>
      <c r="G430" s="79"/>
      <c r="H430" s="79"/>
      <c r="I430" s="79"/>
      <c r="J430" s="79"/>
      <c r="K430" s="80"/>
      <c r="P430" s="82"/>
      <c r="Q430" s="82"/>
      <c r="R430" s="82"/>
      <c r="S430" s="82"/>
      <c r="T430" s="82"/>
      <c r="U430" s="82"/>
      <c r="V430" s="82"/>
      <c r="W430" s="82"/>
      <c r="X430" s="82"/>
      <c r="Y430" s="82"/>
      <c r="Z430" s="82"/>
      <c r="AA430" s="82"/>
    </row>
    <row r="431" spans="1:27" s="81" customFormat="1" x14ac:dyDescent="0.25">
      <c r="A431" s="79"/>
      <c r="B431" s="79"/>
      <c r="C431" s="79"/>
      <c r="D431" s="79"/>
      <c r="E431" s="79"/>
      <c r="F431" s="79"/>
      <c r="G431" s="79"/>
      <c r="H431" s="79"/>
      <c r="I431" s="79"/>
      <c r="J431" s="79"/>
      <c r="K431" s="80"/>
      <c r="P431" s="82"/>
      <c r="Q431" s="82"/>
      <c r="R431" s="82"/>
      <c r="S431" s="82"/>
      <c r="T431" s="82"/>
      <c r="U431" s="82"/>
      <c r="V431" s="82"/>
      <c r="W431" s="82"/>
      <c r="X431" s="82"/>
      <c r="Y431" s="82"/>
      <c r="Z431" s="82"/>
      <c r="AA431" s="82"/>
    </row>
    <row r="432" spans="1:27" s="81" customFormat="1" x14ac:dyDescent="0.25">
      <c r="A432" s="79"/>
      <c r="B432" s="79"/>
      <c r="C432" s="79"/>
      <c r="D432" s="79"/>
      <c r="E432" s="79"/>
      <c r="F432" s="79"/>
      <c r="G432" s="79"/>
      <c r="H432" s="79"/>
      <c r="I432" s="79"/>
      <c r="J432" s="79"/>
      <c r="K432" s="80"/>
      <c r="P432" s="82"/>
      <c r="Q432" s="82"/>
      <c r="R432" s="82"/>
      <c r="S432" s="82"/>
      <c r="T432" s="82"/>
      <c r="U432" s="82"/>
      <c r="V432" s="82"/>
      <c r="W432" s="82"/>
      <c r="X432" s="82"/>
      <c r="Y432" s="82"/>
      <c r="Z432" s="82"/>
      <c r="AA432" s="82"/>
    </row>
    <row r="433" spans="1:27" s="81" customFormat="1" x14ac:dyDescent="0.25">
      <c r="A433" s="79"/>
      <c r="B433" s="79"/>
      <c r="C433" s="79"/>
      <c r="D433" s="79"/>
      <c r="E433" s="79"/>
      <c r="F433" s="79"/>
      <c r="G433" s="79"/>
      <c r="H433" s="79"/>
      <c r="I433" s="79"/>
      <c r="J433" s="79"/>
      <c r="K433" s="80"/>
      <c r="P433" s="82"/>
      <c r="Q433" s="82"/>
      <c r="R433" s="82"/>
      <c r="S433" s="82"/>
      <c r="T433" s="82"/>
      <c r="U433" s="82"/>
      <c r="V433" s="82"/>
      <c r="W433" s="82"/>
      <c r="X433" s="82"/>
      <c r="Y433" s="82"/>
      <c r="Z433" s="82"/>
      <c r="AA433" s="82"/>
    </row>
    <row r="434" spans="1:27" s="81" customFormat="1" x14ac:dyDescent="0.25">
      <c r="A434" s="79"/>
      <c r="B434" s="79"/>
      <c r="C434" s="79"/>
      <c r="D434" s="79"/>
      <c r="E434" s="79"/>
      <c r="F434" s="79"/>
      <c r="G434" s="79"/>
      <c r="H434" s="79"/>
      <c r="I434" s="79"/>
      <c r="J434" s="79"/>
      <c r="K434" s="80"/>
      <c r="P434" s="82"/>
      <c r="Q434" s="82"/>
      <c r="R434" s="82"/>
      <c r="S434" s="82"/>
      <c r="T434" s="82"/>
      <c r="U434" s="82"/>
      <c r="V434" s="82"/>
      <c r="W434" s="82"/>
      <c r="X434" s="82"/>
      <c r="Y434" s="82"/>
      <c r="Z434" s="82"/>
      <c r="AA434" s="82"/>
    </row>
    <row r="435" spans="1:27" s="81" customFormat="1" x14ac:dyDescent="0.25">
      <c r="A435" s="79"/>
      <c r="B435" s="79"/>
      <c r="C435" s="79"/>
      <c r="D435" s="79"/>
      <c r="E435" s="79"/>
      <c r="F435" s="79"/>
      <c r="G435" s="79"/>
      <c r="H435" s="79"/>
      <c r="I435" s="79"/>
      <c r="J435" s="79"/>
      <c r="K435" s="80"/>
      <c r="P435" s="82"/>
      <c r="Q435" s="82"/>
      <c r="R435" s="82"/>
      <c r="S435" s="82"/>
      <c r="T435" s="82"/>
      <c r="U435" s="82"/>
      <c r="V435" s="82"/>
      <c r="W435" s="82"/>
      <c r="X435" s="82"/>
      <c r="Y435" s="82"/>
      <c r="Z435" s="82"/>
      <c r="AA435" s="82"/>
    </row>
    <row r="436" spans="1:27" s="81" customFormat="1" x14ac:dyDescent="0.25">
      <c r="A436" s="79"/>
      <c r="B436" s="79"/>
      <c r="C436" s="79"/>
      <c r="D436" s="79"/>
      <c r="E436" s="79"/>
      <c r="F436" s="79"/>
      <c r="G436" s="79"/>
      <c r="H436" s="79"/>
      <c r="I436" s="79"/>
      <c r="J436" s="79"/>
      <c r="K436" s="80"/>
      <c r="P436" s="82"/>
      <c r="Q436" s="82"/>
      <c r="R436" s="82"/>
      <c r="S436" s="82"/>
      <c r="T436" s="82"/>
      <c r="U436" s="82"/>
      <c r="V436" s="82"/>
      <c r="W436" s="82"/>
      <c r="X436" s="82"/>
      <c r="Y436" s="82"/>
      <c r="Z436" s="82"/>
      <c r="AA436" s="82"/>
    </row>
    <row r="437" spans="1:27" s="81" customFormat="1" x14ac:dyDescent="0.25">
      <c r="A437" s="79"/>
      <c r="B437" s="79"/>
      <c r="C437" s="79"/>
      <c r="D437" s="79"/>
      <c r="E437" s="79"/>
      <c r="F437" s="79"/>
      <c r="G437" s="79"/>
      <c r="H437" s="79"/>
      <c r="I437" s="79"/>
      <c r="J437" s="79"/>
      <c r="K437" s="80"/>
      <c r="P437" s="82"/>
      <c r="Q437" s="82"/>
      <c r="R437" s="82"/>
      <c r="S437" s="82"/>
      <c r="T437" s="82"/>
      <c r="U437" s="82"/>
      <c r="V437" s="82"/>
      <c r="W437" s="82"/>
      <c r="X437" s="82"/>
      <c r="Y437" s="82"/>
      <c r="Z437" s="82"/>
      <c r="AA437" s="82"/>
    </row>
    <row r="438" spans="1:27" s="81" customFormat="1" x14ac:dyDescent="0.25">
      <c r="A438" s="79"/>
      <c r="B438" s="79"/>
      <c r="C438" s="79"/>
      <c r="D438" s="79"/>
      <c r="E438" s="79"/>
      <c r="F438" s="79"/>
      <c r="G438" s="79"/>
      <c r="H438" s="79"/>
      <c r="I438" s="79"/>
      <c r="J438" s="79"/>
      <c r="K438" s="80"/>
      <c r="P438" s="82"/>
      <c r="Q438" s="82"/>
      <c r="R438" s="82"/>
      <c r="S438" s="82"/>
      <c r="T438" s="82"/>
      <c r="U438" s="82"/>
      <c r="V438" s="82"/>
      <c r="W438" s="82"/>
      <c r="X438" s="82"/>
      <c r="Y438" s="82"/>
      <c r="Z438" s="82"/>
      <c r="AA438" s="82"/>
    </row>
    <row r="439" spans="1:27" s="81" customFormat="1" x14ac:dyDescent="0.25">
      <c r="A439" s="79"/>
      <c r="B439" s="79"/>
      <c r="C439" s="79"/>
      <c r="D439" s="79"/>
      <c r="E439" s="79"/>
      <c r="F439" s="79"/>
      <c r="G439" s="79"/>
      <c r="H439" s="79"/>
      <c r="I439" s="79"/>
      <c r="J439" s="79"/>
      <c r="K439" s="80"/>
      <c r="P439" s="82"/>
      <c r="Q439" s="82"/>
      <c r="R439" s="82"/>
      <c r="S439" s="82"/>
      <c r="T439" s="82"/>
      <c r="U439" s="82"/>
      <c r="V439" s="82"/>
      <c r="W439" s="82"/>
      <c r="X439" s="82"/>
      <c r="Y439" s="82"/>
      <c r="Z439" s="82"/>
      <c r="AA439" s="82"/>
    </row>
    <row r="440" spans="1:27" s="81" customFormat="1" x14ac:dyDescent="0.25">
      <c r="A440" s="79"/>
      <c r="B440" s="79"/>
      <c r="C440" s="79"/>
      <c r="D440" s="79"/>
      <c r="E440" s="79"/>
      <c r="F440" s="79"/>
      <c r="G440" s="79"/>
      <c r="H440" s="79"/>
      <c r="I440" s="79"/>
      <c r="J440" s="79"/>
      <c r="K440" s="80"/>
      <c r="P440" s="82"/>
      <c r="Q440" s="82"/>
      <c r="R440" s="82"/>
      <c r="S440" s="82"/>
      <c r="T440" s="82"/>
      <c r="U440" s="82"/>
      <c r="V440" s="82"/>
      <c r="W440" s="82"/>
      <c r="X440" s="82"/>
      <c r="Y440" s="82"/>
      <c r="Z440" s="82"/>
      <c r="AA440" s="82"/>
    </row>
    <row r="441" spans="1:27" s="81" customFormat="1" x14ac:dyDescent="0.25">
      <c r="A441" s="79"/>
      <c r="B441" s="79"/>
      <c r="C441" s="79"/>
      <c r="D441" s="79"/>
      <c r="E441" s="79"/>
      <c r="F441" s="79"/>
      <c r="G441" s="79"/>
      <c r="H441" s="79"/>
      <c r="I441" s="79"/>
      <c r="J441" s="79"/>
      <c r="K441" s="80"/>
      <c r="P441" s="82"/>
      <c r="Q441" s="82"/>
      <c r="R441" s="82"/>
      <c r="S441" s="82"/>
      <c r="T441" s="82"/>
      <c r="U441" s="82"/>
      <c r="V441" s="82"/>
      <c r="W441" s="82"/>
      <c r="X441" s="82"/>
      <c r="Y441" s="82"/>
      <c r="Z441" s="82"/>
      <c r="AA441" s="82"/>
    </row>
    <row r="442" spans="1:27" s="81" customFormat="1" x14ac:dyDescent="0.25">
      <c r="A442" s="79"/>
      <c r="B442" s="79"/>
      <c r="C442" s="79"/>
      <c r="D442" s="79"/>
      <c r="E442" s="79"/>
      <c r="F442" s="79"/>
      <c r="G442" s="79"/>
      <c r="H442" s="79"/>
      <c r="I442" s="79"/>
      <c r="J442" s="79"/>
      <c r="K442" s="80"/>
      <c r="P442" s="82"/>
      <c r="Q442" s="82"/>
      <c r="R442" s="82"/>
      <c r="S442" s="82"/>
      <c r="T442" s="82"/>
      <c r="U442" s="82"/>
      <c r="V442" s="82"/>
      <c r="W442" s="82"/>
      <c r="X442" s="82"/>
      <c r="Y442" s="82"/>
      <c r="Z442" s="82"/>
      <c r="AA442" s="82"/>
    </row>
    <row r="443" spans="1:27" s="81" customFormat="1" x14ac:dyDescent="0.25">
      <c r="A443" s="79"/>
      <c r="B443" s="79"/>
      <c r="C443" s="79"/>
      <c r="D443" s="79"/>
      <c r="E443" s="79"/>
      <c r="F443" s="79"/>
      <c r="G443" s="79"/>
      <c r="H443" s="79"/>
      <c r="I443" s="79"/>
      <c r="J443" s="79"/>
      <c r="K443" s="80"/>
      <c r="P443" s="82"/>
      <c r="Q443" s="82"/>
      <c r="R443" s="82"/>
      <c r="S443" s="82"/>
      <c r="T443" s="82"/>
      <c r="U443" s="82"/>
      <c r="V443" s="82"/>
      <c r="W443" s="82"/>
      <c r="X443" s="82"/>
      <c r="Y443" s="82"/>
      <c r="Z443" s="82"/>
      <c r="AA443" s="82"/>
    </row>
    <row r="444" spans="1:27" s="81" customFormat="1" x14ac:dyDescent="0.25">
      <c r="A444" s="79"/>
      <c r="B444" s="79"/>
      <c r="C444" s="79"/>
      <c r="D444" s="79"/>
      <c r="E444" s="79"/>
      <c r="F444" s="79"/>
      <c r="G444" s="79"/>
      <c r="H444" s="79"/>
      <c r="I444" s="79"/>
      <c r="J444" s="79"/>
      <c r="K444" s="80"/>
      <c r="P444" s="82"/>
      <c r="Q444" s="82"/>
      <c r="R444" s="82"/>
      <c r="S444" s="82"/>
      <c r="T444" s="82"/>
      <c r="U444" s="82"/>
      <c r="V444" s="82"/>
      <c r="W444" s="82"/>
      <c r="X444" s="82"/>
      <c r="Y444" s="82"/>
      <c r="Z444" s="82"/>
      <c r="AA444" s="82"/>
    </row>
    <row r="445" spans="1:27" s="81" customFormat="1" x14ac:dyDescent="0.25">
      <c r="A445" s="79"/>
      <c r="B445" s="79"/>
      <c r="C445" s="79"/>
      <c r="D445" s="79"/>
      <c r="E445" s="79"/>
      <c r="F445" s="79"/>
      <c r="G445" s="79"/>
      <c r="H445" s="79"/>
      <c r="I445" s="79"/>
      <c r="J445" s="79"/>
      <c r="K445" s="80"/>
      <c r="P445" s="82"/>
      <c r="Q445" s="82"/>
      <c r="R445" s="82"/>
      <c r="S445" s="82"/>
      <c r="T445" s="82"/>
      <c r="U445" s="82"/>
      <c r="V445" s="82"/>
      <c r="W445" s="82"/>
      <c r="X445" s="82"/>
      <c r="Y445" s="82"/>
      <c r="Z445" s="82"/>
      <c r="AA445" s="82"/>
    </row>
    <row r="446" spans="1:27" s="81" customFormat="1" x14ac:dyDescent="0.25">
      <c r="A446" s="79"/>
      <c r="B446" s="79"/>
      <c r="C446" s="79"/>
      <c r="D446" s="79"/>
      <c r="E446" s="79"/>
      <c r="F446" s="79"/>
      <c r="G446" s="79"/>
      <c r="H446" s="79"/>
      <c r="I446" s="79"/>
      <c r="J446" s="79"/>
      <c r="K446" s="80"/>
      <c r="P446" s="82"/>
      <c r="Q446" s="82"/>
      <c r="R446" s="82"/>
      <c r="S446" s="82"/>
      <c r="T446" s="82"/>
      <c r="U446" s="82"/>
      <c r="V446" s="82"/>
      <c r="W446" s="82"/>
      <c r="X446" s="82"/>
      <c r="Y446" s="82"/>
      <c r="Z446" s="82"/>
      <c r="AA446" s="82"/>
    </row>
    <row r="447" spans="1:27" s="81" customFormat="1" x14ac:dyDescent="0.25">
      <c r="A447" s="79"/>
      <c r="B447" s="79"/>
      <c r="C447" s="79"/>
      <c r="D447" s="79"/>
      <c r="E447" s="79"/>
      <c r="F447" s="79"/>
      <c r="G447" s="79"/>
      <c r="H447" s="79"/>
      <c r="I447" s="79"/>
      <c r="J447" s="79"/>
      <c r="K447" s="80"/>
      <c r="P447" s="82"/>
      <c r="Q447" s="82"/>
      <c r="R447" s="82"/>
      <c r="S447" s="82"/>
      <c r="T447" s="82"/>
      <c r="U447" s="82"/>
      <c r="V447" s="82"/>
      <c r="W447" s="82"/>
      <c r="X447" s="82"/>
      <c r="Y447" s="82"/>
      <c r="Z447" s="82"/>
      <c r="AA447" s="82"/>
    </row>
    <row r="448" spans="1:27" s="81" customFormat="1" x14ac:dyDescent="0.25">
      <c r="A448" s="79"/>
      <c r="B448" s="79"/>
      <c r="C448" s="79"/>
      <c r="D448" s="79"/>
      <c r="E448" s="79"/>
      <c r="F448" s="79"/>
      <c r="G448" s="79"/>
      <c r="H448" s="79"/>
      <c r="I448" s="79"/>
      <c r="J448" s="79"/>
      <c r="K448" s="80"/>
      <c r="P448" s="82"/>
      <c r="Q448" s="82"/>
      <c r="R448" s="82"/>
      <c r="S448" s="82"/>
      <c r="T448" s="82"/>
      <c r="U448" s="82"/>
      <c r="V448" s="82"/>
      <c r="W448" s="82"/>
      <c r="X448" s="82"/>
      <c r="Y448" s="82"/>
      <c r="Z448" s="82"/>
      <c r="AA448" s="82"/>
    </row>
    <row r="449" spans="1:27" s="81" customFormat="1" x14ac:dyDescent="0.25">
      <c r="A449" s="79"/>
      <c r="B449" s="79"/>
      <c r="C449" s="79"/>
      <c r="D449" s="79"/>
      <c r="E449" s="79"/>
      <c r="F449" s="79"/>
      <c r="G449" s="79"/>
      <c r="H449" s="79"/>
      <c r="I449" s="79"/>
      <c r="J449" s="79"/>
      <c r="K449" s="80"/>
      <c r="P449" s="82"/>
      <c r="Q449" s="82"/>
      <c r="R449" s="82"/>
      <c r="S449" s="82"/>
      <c r="T449" s="82"/>
      <c r="U449" s="82"/>
      <c r="V449" s="82"/>
      <c r="W449" s="82"/>
      <c r="X449" s="82"/>
      <c r="Y449" s="82"/>
      <c r="Z449" s="82"/>
      <c r="AA449" s="82"/>
    </row>
    <row r="450" spans="1:27" s="81" customFormat="1" x14ac:dyDescent="0.25">
      <c r="A450" s="79"/>
      <c r="B450" s="79"/>
      <c r="C450" s="79"/>
      <c r="D450" s="79"/>
      <c r="E450" s="79"/>
      <c r="F450" s="79"/>
      <c r="G450" s="79"/>
      <c r="H450" s="79"/>
      <c r="I450" s="79"/>
      <c r="J450" s="79"/>
      <c r="K450" s="80"/>
      <c r="P450" s="82"/>
      <c r="Q450" s="82"/>
      <c r="R450" s="82"/>
      <c r="S450" s="82"/>
      <c r="T450" s="82"/>
      <c r="U450" s="82"/>
      <c r="V450" s="82"/>
      <c r="W450" s="82"/>
      <c r="X450" s="82"/>
      <c r="Y450" s="82"/>
      <c r="Z450" s="82"/>
      <c r="AA450" s="82"/>
    </row>
    <row r="451" spans="1:27" s="81" customFormat="1" x14ac:dyDescent="0.25">
      <c r="A451" s="79"/>
      <c r="B451" s="79"/>
      <c r="C451" s="79"/>
      <c r="D451" s="79"/>
      <c r="E451" s="79"/>
      <c r="F451" s="79"/>
      <c r="G451" s="79"/>
      <c r="H451" s="79"/>
      <c r="I451" s="79"/>
      <c r="J451" s="79"/>
      <c r="K451" s="80"/>
      <c r="P451" s="82"/>
      <c r="Q451" s="82"/>
      <c r="R451" s="82"/>
      <c r="S451" s="82"/>
      <c r="T451" s="82"/>
      <c r="U451" s="82"/>
      <c r="V451" s="82"/>
      <c r="W451" s="82"/>
      <c r="X451" s="82"/>
      <c r="Y451" s="82"/>
      <c r="Z451" s="82"/>
      <c r="AA451" s="82"/>
    </row>
    <row r="452" spans="1:27" s="81" customFormat="1" x14ac:dyDescent="0.25">
      <c r="A452" s="79"/>
      <c r="B452" s="79"/>
      <c r="C452" s="79"/>
      <c r="D452" s="79"/>
      <c r="E452" s="79"/>
      <c r="F452" s="79"/>
      <c r="G452" s="79"/>
      <c r="H452" s="79"/>
      <c r="I452" s="79"/>
      <c r="J452" s="79"/>
      <c r="K452" s="80"/>
      <c r="P452" s="82"/>
      <c r="Q452" s="82"/>
      <c r="R452" s="82"/>
      <c r="S452" s="82"/>
      <c r="T452" s="82"/>
      <c r="U452" s="82"/>
      <c r="V452" s="82"/>
      <c r="W452" s="82"/>
      <c r="X452" s="82"/>
      <c r="Y452" s="82"/>
      <c r="Z452" s="82"/>
      <c r="AA452" s="82"/>
    </row>
    <row r="453" spans="1:27" s="81" customFormat="1" x14ac:dyDescent="0.25">
      <c r="A453" s="79"/>
      <c r="B453" s="79"/>
      <c r="C453" s="79"/>
      <c r="D453" s="79"/>
      <c r="E453" s="79"/>
      <c r="F453" s="79"/>
      <c r="G453" s="79"/>
      <c r="H453" s="79"/>
      <c r="I453" s="79"/>
      <c r="J453" s="79"/>
      <c r="K453" s="80"/>
      <c r="P453" s="82"/>
      <c r="Q453" s="82"/>
      <c r="R453" s="82"/>
      <c r="S453" s="82"/>
      <c r="T453" s="82"/>
      <c r="U453" s="82"/>
      <c r="V453" s="82"/>
      <c r="W453" s="82"/>
      <c r="X453" s="82"/>
      <c r="Y453" s="82"/>
      <c r="Z453" s="82"/>
      <c r="AA453" s="82"/>
    </row>
    <row r="454" spans="1:27" s="81" customFormat="1" x14ac:dyDescent="0.25">
      <c r="A454" s="79"/>
      <c r="B454" s="79"/>
      <c r="C454" s="79"/>
      <c r="D454" s="79"/>
      <c r="E454" s="79"/>
      <c r="F454" s="79"/>
      <c r="G454" s="79"/>
      <c r="H454" s="79"/>
      <c r="I454" s="79"/>
      <c r="J454" s="79"/>
      <c r="K454" s="80"/>
      <c r="P454" s="82"/>
      <c r="Q454" s="82"/>
      <c r="R454" s="82"/>
      <c r="S454" s="82"/>
      <c r="T454" s="82"/>
      <c r="U454" s="82"/>
      <c r="V454" s="82"/>
      <c r="W454" s="82"/>
      <c r="X454" s="82"/>
      <c r="Y454" s="82"/>
      <c r="Z454" s="82"/>
      <c r="AA454" s="82"/>
    </row>
    <row r="455" spans="1:27" s="81" customFormat="1" x14ac:dyDescent="0.25">
      <c r="A455" s="79"/>
      <c r="B455" s="79"/>
      <c r="C455" s="79"/>
      <c r="D455" s="79"/>
      <c r="E455" s="79"/>
      <c r="F455" s="79"/>
      <c r="G455" s="79"/>
      <c r="H455" s="79"/>
      <c r="I455" s="79"/>
      <c r="J455" s="79"/>
      <c r="K455" s="80"/>
      <c r="P455" s="82"/>
      <c r="Q455" s="82"/>
      <c r="R455" s="82"/>
      <c r="S455" s="82"/>
      <c r="T455" s="82"/>
      <c r="U455" s="82"/>
      <c r="V455" s="82"/>
      <c r="W455" s="82"/>
      <c r="X455" s="82"/>
      <c r="Y455" s="82"/>
      <c r="Z455" s="82"/>
      <c r="AA455" s="82"/>
    </row>
    <row r="456" spans="1:27" s="81" customFormat="1" x14ac:dyDescent="0.25">
      <c r="A456" s="79"/>
      <c r="B456" s="79"/>
      <c r="C456" s="79"/>
      <c r="D456" s="79"/>
      <c r="E456" s="79"/>
      <c r="F456" s="79"/>
      <c r="G456" s="79"/>
      <c r="H456" s="79"/>
      <c r="I456" s="79"/>
      <c r="J456" s="79"/>
      <c r="K456" s="80"/>
      <c r="P456" s="82"/>
      <c r="Q456" s="82"/>
      <c r="R456" s="82"/>
      <c r="S456" s="82"/>
      <c r="T456" s="82"/>
      <c r="U456" s="82"/>
      <c r="V456" s="82"/>
      <c r="W456" s="82"/>
      <c r="X456" s="82"/>
      <c r="Y456" s="82"/>
      <c r="Z456" s="82"/>
      <c r="AA456" s="82"/>
    </row>
    <row r="457" spans="1:27" s="81" customFormat="1" x14ac:dyDescent="0.25">
      <c r="A457" s="79"/>
      <c r="B457" s="79"/>
      <c r="C457" s="79"/>
      <c r="D457" s="79"/>
      <c r="E457" s="79"/>
      <c r="F457" s="79"/>
      <c r="G457" s="79"/>
      <c r="H457" s="79"/>
      <c r="I457" s="79"/>
      <c r="J457" s="79"/>
      <c r="K457" s="80"/>
      <c r="P457" s="82"/>
      <c r="Q457" s="82"/>
      <c r="R457" s="82"/>
      <c r="S457" s="82"/>
      <c r="T457" s="82"/>
      <c r="U457" s="82"/>
      <c r="V457" s="82"/>
      <c r="W457" s="82"/>
      <c r="X457" s="82"/>
      <c r="Y457" s="82"/>
      <c r="Z457" s="82"/>
      <c r="AA457" s="82"/>
    </row>
    <row r="458" spans="1:27" s="81" customFormat="1" x14ac:dyDescent="0.25">
      <c r="A458" s="79"/>
      <c r="B458" s="79"/>
      <c r="C458" s="79"/>
      <c r="D458" s="79"/>
      <c r="E458" s="79"/>
      <c r="F458" s="79"/>
      <c r="G458" s="79"/>
      <c r="H458" s="79"/>
      <c r="I458" s="79"/>
      <c r="J458" s="79"/>
      <c r="K458" s="80"/>
      <c r="P458" s="82"/>
      <c r="Q458" s="82"/>
      <c r="R458" s="82"/>
      <c r="S458" s="82"/>
      <c r="T458" s="82"/>
      <c r="U458" s="82"/>
      <c r="V458" s="82"/>
      <c r="W458" s="82"/>
      <c r="X458" s="82"/>
      <c r="Y458" s="82"/>
      <c r="Z458" s="82"/>
      <c r="AA458" s="82"/>
    </row>
    <row r="459" spans="1:27" s="81" customFormat="1" x14ac:dyDescent="0.25">
      <c r="A459" s="79"/>
      <c r="B459" s="79"/>
      <c r="C459" s="79"/>
      <c r="D459" s="79"/>
      <c r="E459" s="79"/>
      <c r="F459" s="79"/>
      <c r="G459" s="79"/>
      <c r="H459" s="79"/>
      <c r="I459" s="79"/>
      <c r="J459" s="79"/>
      <c r="K459" s="80"/>
      <c r="P459" s="82"/>
      <c r="Q459" s="82"/>
      <c r="R459" s="82"/>
      <c r="S459" s="82"/>
      <c r="T459" s="82"/>
      <c r="U459" s="82"/>
      <c r="V459" s="82"/>
      <c r="W459" s="82"/>
      <c r="X459" s="82"/>
      <c r="Y459" s="82"/>
      <c r="Z459" s="82"/>
      <c r="AA459" s="82"/>
    </row>
    <row r="460" spans="1:27" s="81" customFormat="1" x14ac:dyDescent="0.25">
      <c r="A460" s="79"/>
      <c r="B460" s="79"/>
      <c r="C460" s="79"/>
      <c r="D460" s="79"/>
      <c r="E460" s="79"/>
      <c r="F460" s="79"/>
      <c r="G460" s="79"/>
      <c r="H460" s="79"/>
      <c r="I460" s="79"/>
      <c r="J460" s="79"/>
      <c r="K460" s="80"/>
      <c r="P460" s="82"/>
      <c r="Q460" s="82"/>
      <c r="R460" s="82"/>
      <c r="S460" s="82"/>
      <c r="T460" s="82"/>
      <c r="U460" s="82"/>
      <c r="V460" s="82"/>
      <c r="W460" s="82"/>
      <c r="X460" s="82"/>
      <c r="Y460" s="82"/>
      <c r="Z460" s="82"/>
      <c r="AA460" s="82"/>
    </row>
    <row r="461" spans="1:27" s="81" customFormat="1" x14ac:dyDescent="0.25">
      <c r="A461" s="79"/>
      <c r="B461" s="79"/>
      <c r="C461" s="79"/>
      <c r="D461" s="79"/>
      <c r="E461" s="79"/>
      <c r="F461" s="79"/>
      <c r="G461" s="79"/>
      <c r="H461" s="79"/>
      <c r="I461" s="79"/>
      <c r="J461" s="79"/>
      <c r="K461" s="80"/>
      <c r="P461" s="82"/>
      <c r="Q461" s="82"/>
      <c r="R461" s="82"/>
      <c r="S461" s="82"/>
      <c r="T461" s="82"/>
      <c r="U461" s="82"/>
      <c r="V461" s="82"/>
      <c r="W461" s="82"/>
      <c r="X461" s="82"/>
      <c r="Y461" s="82"/>
      <c r="Z461" s="82"/>
      <c r="AA461" s="82"/>
    </row>
    <row r="462" spans="1:27" s="81" customFormat="1" x14ac:dyDescent="0.25">
      <c r="A462" s="79"/>
      <c r="B462" s="79"/>
      <c r="C462" s="79"/>
      <c r="D462" s="79"/>
      <c r="E462" s="79"/>
      <c r="F462" s="79"/>
      <c r="G462" s="79"/>
      <c r="H462" s="79"/>
      <c r="I462" s="79"/>
      <c r="J462" s="79"/>
      <c r="K462" s="80"/>
      <c r="P462" s="82"/>
      <c r="Q462" s="82"/>
      <c r="R462" s="82"/>
      <c r="S462" s="82"/>
      <c r="T462" s="82"/>
      <c r="U462" s="82"/>
      <c r="V462" s="82"/>
      <c r="W462" s="82"/>
      <c r="X462" s="82"/>
      <c r="Y462" s="82"/>
      <c r="Z462" s="82"/>
      <c r="AA462" s="82"/>
    </row>
    <row r="463" spans="1:27" s="81" customFormat="1" x14ac:dyDescent="0.25">
      <c r="A463" s="79"/>
      <c r="B463" s="79"/>
      <c r="C463" s="79"/>
      <c r="D463" s="79"/>
      <c r="E463" s="79"/>
      <c r="F463" s="79"/>
      <c r="G463" s="79"/>
      <c r="H463" s="79"/>
      <c r="I463" s="79"/>
      <c r="J463" s="79"/>
      <c r="K463" s="80"/>
      <c r="P463" s="82"/>
      <c r="Q463" s="82"/>
      <c r="R463" s="82"/>
      <c r="S463" s="82"/>
      <c r="T463" s="82"/>
      <c r="U463" s="82"/>
      <c r="V463" s="82"/>
      <c r="W463" s="82"/>
      <c r="X463" s="82"/>
      <c r="Y463" s="82"/>
      <c r="Z463" s="82"/>
      <c r="AA463" s="82"/>
    </row>
    <row r="464" spans="1:27" s="81" customFormat="1" x14ac:dyDescent="0.25">
      <c r="A464" s="79"/>
      <c r="B464" s="79"/>
      <c r="C464" s="79"/>
      <c r="D464" s="79"/>
      <c r="E464" s="79"/>
      <c r="F464" s="79"/>
      <c r="G464" s="79"/>
      <c r="H464" s="79"/>
      <c r="I464" s="79"/>
      <c r="J464" s="79"/>
      <c r="K464" s="80"/>
      <c r="P464" s="82"/>
      <c r="Q464" s="82"/>
      <c r="R464" s="82"/>
      <c r="S464" s="82"/>
      <c r="T464" s="82"/>
      <c r="U464" s="82"/>
      <c r="V464" s="82"/>
      <c r="W464" s="82"/>
      <c r="X464" s="82"/>
      <c r="Y464" s="82"/>
      <c r="Z464" s="82"/>
      <c r="AA464" s="82"/>
    </row>
    <row r="465" spans="1:27" s="81" customFormat="1" x14ac:dyDescent="0.25">
      <c r="A465" s="79"/>
      <c r="B465" s="79"/>
      <c r="C465" s="79"/>
      <c r="D465" s="79"/>
      <c r="E465" s="79"/>
      <c r="F465" s="79"/>
      <c r="G465" s="79"/>
      <c r="H465" s="79"/>
      <c r="I465" s="79"/>
      <c r="J465" s="79"/>
      <c r="K465" s="80"/>
      <c r="P465" s="82"/>
      <c r="Q465" s="82"/>
      <c r="R465" s="82"/>
      <c r="S465" s="82"/>
      <c r="T465" s="82"/>
      <c r="U465" s="82"/>
      <c r="V465" s="82"/>
      <c r="W465" s="82"/>
      <c r="X465" s="82"/>
      <c r="Y465" s="82"/>
      <c r="Z465" s="82"/>
      <c r="AA465" s="82"/>
    </row>
    <row r="466" spans="1:27" s="81" customFormat="1" x14ac:dyDescent="0.25">
      <c r="A466" s="79"/>
      <c r="B466" s="79"/>
      <c r="C466" s="79"/>
      <c r="D466" s="79"/>
      <c r="E466" s="79"/>
      <c r="F466" s="79"/>
      <c r="G466" s="79"/>
      <c r="H466" s="79"/>
      <c r="I466" s="79"/>
      <c r="J466" s="79"/>
      <c r="K466" s="80"/>
      <c r="P466" s="82"/>
      <c r="Q466" s="82"/>
      <c r="R466" s="82"/>
      <c r="S466" s="82"/>
      <c r="T466" s="82"/>
      <c r="U466" s="82"/>
      <c r="V466" s="82"/>
      <c r="W466" s="82"/>
      <c r="X466" s="82"/>
      <c r="Y466" s="82"/>
      <c r="Z466" s="82"/>
      <c r="AA466" s="82"/>
    </row>
    <row r="467" spans="1:27" s="81" customFormat="1" x14ac:dyDescent="0.25">
      <c r="A467" s="79"/>
      <c r="B467" s="79"/>
      <c r="C467" s="79"/>
      <c r="D467" s="79"/>
      <c r="E467" s="79"/>
      <c r="F467" s="79"/>
      <c r="G467" s="79"/>
      <c r="H467" s="79"/>
      <c r="I467" s="79"/>
      <c r="J467" s="79"/>
      <c r="K467" s="80"/>
      <c r="P467" s="82"/>
      <c r="Q467" s="82"/>
      <c r="R467" s="82"/>
      <c r="S467" s="82"/>
      <c r="T467" s="82"/>
      <c r="U467" s="82"/>
      <c r="V467" s="82"/>
      <c r="W467" s="82"/>
      <c r="X467" s="82"/>
      <c r="Y467" s="82"/>
      <c r="Z467" s="82"/>
      <c r="AA467" s="82"/>
    </row>
    <row r="468" spans="1:27" s="81" customFormat="1" x14ac:dyDescent="0.25">
      <c r="A468" s="79"/>
      <c r="B468" s="79"/>
      <c r="C468" s="79"/>
      <c r="D468" s="79"/>
      <c r="E468" s="79"/>
      <c r="F468" s="79"/>
      <c r="G468" s="79"/>
      <c r="H468" s="79"/>
      <c r="I468" s="79"/>
      <c r="J468" s="79"/>
      <c r="K468" s="80"/>
      <c r="P468" s="82"/>
      <c r="Q468" s="82"/>
      <c r="R468" s="82"/>
      <c r="S468" s="82"/>
      <c r="T468" s="82"/>
      <c r="U468" s="82"/>
      <c r="V468" s="82"/>
      <c r="W468" s="82"/>
      <c r="X468" s="82"/>
      <c r="Y468" s="82"/>
      <c r="Z468" s="82"/>
      <c r="AA468" s="82"/>
    </row>
    <row r="469" spans="1:27" s="81" customFormat="1" x14ac:dyDescent="0.25">
      <c r="A469" s="79"/>
      <c r="B469" s="79"/>
      <c r="C469" s="79"/>
      <c r="D469" s="79"/>
      <c r="E469" s="79"/>
      <c r="F469" s="79"/>
      <c r="G469" s="79"/>
      <c r="H469" s="79"/>
      <c r="I469" s="79"/>
      <c r="J469" s="79"/>
      <c r="K469" s="80"/>
      <c r="P469" s="82"/>
      <c r="Q469" s="82"/>
      <c r="R469" s="82"/>
      <c r="S469" s="82"/>
      <c r="T469" s="82"/>
      <c r="U469" s="82"/>
      <c r="V469" s="82"/>
      <c r="W469" s="82"/>
      <c r="X469" s="82"/>
      <c r="Y469" s="82"/>
      <c r="Z469" s="82"/>
      <c r="AA469" s="82"/>
    </row>
    <row r="470" spans="1:27" s="81" customFormat="1" x14ac:dyDescent="0.25">
      <c r="A470" s="79"/>
      <c r="B470" s="79"/>
      <c r="C470" s="79"/>
      <c r="D470" s="79"/>
      <c r="E470" s="79"/>
      <c r="F470" s="79"/>
      <c r="G470" s="79"/>
      <c r="H470" s="79"/>
      <c r="I470" s="79"/>
      <c r="J470" s="79"/>
      <c r="K470" s="80"/>
      <c r="P470" s="82"/>
      <c r="Q470" s="82"/>
      <c r="R470" s="82"/>
      <c r="S470" s="82"/>
      <c r="T470" s="82"/>
      <c r="U470" s="82"/>
      <c r="V470" s="82"/>
      <c r="W470" s="82"/>
      <c r="X470" s="82"/>
      <c r="Y470" s="82"/>
      <c r="Z470" s="82"/>
      <c r="AA470" s="82"/>
    </row>
    <row r="471" spans="1:27" s="81" customFormat="1" x14ac:dyDescent="0.25">
      <c r="A471" s="79"/>
      <c r="B471" s="79"/>
      <c r="C471" s="79"/>
      <c r="D471" s="79"/>
      <c r="E471" s="79"/>
      <c r="F471" s="79"/>
      <c r="G471" s="79"/>
      <c r="H471" s="79"/>
      <c r="I471" s="79"/>
      <c r="J471" s="79"/>
      <c r="K471" s="80"/>
      <c r="P471" s="82"/>
      <c r="Q471" s="82"/>
      <c r="R471" s="82"/>
      <c r="S471" s="82"/>
      <c r="T471" s="82"/>
      <c r="U471" s="82"/>
      <c r="V471" s="82"/>
      <c r="W471" s="82"/>
      <c r="X471" s="82"/>
      <c r="Y471" s="82"/>
      <c r="Z471" s="82"/>
      <c r="AA471" s="82"/>
    </row>
    <row r="472" spans="1:27" s="81" customFormat="1" x14ac:dyDescent="0.25">
      <c r="A472" s="79"/>
      <c r="B472" s="79"/>
      <c r="C472" s="79"/>
      <c r="D472" s="79"/>
      <c r="E472" s="79"/>
      <c r="F472" s="79"/>
      <c r="G472" s="79"/>
      <c r="H472" s="79"/>
      <c r="I472" s="79"/>
      <c r="J472" s="79"/>
      <c r="K472" s="80"/>
      <c r="P472" s="82"/>
      <c r="Q472" s="82"/>
      <c r="R472" s="82"/>
      <c r="S472" s="82"/>
      <c r="T472" s="82"/>
      <c r="U472" s="82"/>
      <c r="V472" s="82"/>
      <c r="W472" s="82"/>
      <c r="X472" s="82"/>
      <c r="Y472" s="82"/>
      <c r="Z472" s="82"/>
      <c r="AA472" s="82"/>
    </row>
    <row r="473" spans="1:27" s="81" customFormat="1" x14ac:dyDescent="0.25">
      <c r="A473" s="79"/>
      <c r="B473" s="79"/>
      <c r="C473" s="79"/>
      <c r="D473" s="79"/>
      <c r="E473" s="79"/>
      <c r="F473" s="79"/>
      <c r="G473" s="79"/>
      <c r="H473" s="79"/>
      <c r="I473" s="79"/>
      <c r="J473" s="79"/>
      <c r="K473" s="80"/>
      <c r="P473" s="82"/>
      <c r="Q473" s="82"/>
      <c r="R473" s="82"/>
      <c r="S473" s="82"/>
      <c r="T473" s="82"/>
      <c r="U473" s="82"/>
      <c r="V473" s="82"/>
      <c r="W473" s="82"/>
      <c r="X473" s="82"/>
      <c r="Y473" s="82"/>
      <c r="Z473" s="82"/>
      <c r="AA473" s="82"/>
    </row>
    <row r="474" spans="1:27" s="81" customFormat="1" x14ac:dyDescent="0.25">
      <c r="A474" s="79"/>
      <c r="B474" s="79"/>
      <c r="C474" s="79"/>
      <c r="D474" s="79"/>
      <c r="E474" s="79"/>
      <c r="F474" s="79"/>
      <c r="G474" s="79"/>
      <c r="H474" s="79"/>
      <c r="I474" s="79"/>
      <c r="J474" s="79"/>
      <c r="K474" s="80"/>
      <c r="P474" s="82"/>
      <c r="Q474" s="82"/>
      <c r="R474" s="82"/>
      <c r="S474" s="82"/>
      <c r="T474" s="82"/>
      <c r="U474" s="82"/>
      <c r="V474" s="82"/>
      <c r="W474" s="82"/>
      <c r="X474" s="82"/>
      <c r="Y474" s="82"/>
      <c r="Z474" s="82"/>
      <c r="AA474" s="82"/>
    </row>
    <row r="475" spans="1:27" s="81" customFormat="1" x14ac:dyDescent="0.25">
      <c r="A475" s="79"/>
      <c r="B475" s="79"/>
      <c r="C475" s="79"/>
      <c r="D475" s="79"/>
      <c r="E475" s="79"/>
      <c r="F475" s="79"/>
      <c r="G475" s="79"/>
      <c r="H475" s="79"/>
      <c r="I475" s="79"/>
      <c r="J475" s="79"/>
      <c r="K475" s="80"/>
      <c r="P475" s="82"/>
      <c r="Q475" s="82"/>
      <c r="R475" s="82"/>
      <c r="S475" s="82"/>
      <c r="T475" s="82"/>
      <c r="U475" s="82"/>
      <c r="V475" s="82"/>
      <c r="W475" s="82"/>
      <c r="X475" s="82"/>
      <c r="Y475" s="82"/>
      <c r="Z475" s="82"/>
      <c r="AA475" s="82"/>
    </row>
    <row r="476" spans="1:27" s="81" customFormat="1" x14ac:dyDescent="0.25">
      <c r="A476" s="79"/>
      <c r="B476" s="79"/>
      <c r="C476" s="79"/>
      <c r="D476" s="79"/>
      <c r="E476" s="79"/>
      <c r="F476" s="79"/>
      <c r="G476" s="79"/>
      <c r="H476" s="79"/>
      <c r="I476" s="79"/>
      <c r="J476" s="79"/>
      <c r="K476" s="80"/>
      <c r="P476" s="82"/>
      <c r="Q476" s="82"/>
      <c r="R476" s="82"/>
      <c r="S476" s="82"/>
      <c r="T476" s="82"/>
      <c r="U476" s="82"/>
      <c r="V476" s="82"/>
      <c r="W476" s="82"/>
      <c r="X476" s="82"/>
      <c r="Y476" s="82"/>
      <c r="Z476" s="82"/>
      <c r="AA476" s="82"/>
    </row>
    <row r="477" spans="1:27" s="81" customFormat="1" x14ac:dyDescent="0.25">
      <c r="A477" s="79"/>
      <c r="B477" s="79"/>
      <c r="C477" s="79"/>
      <c r="D477" s="79"/>
      <c r="E477" s="79"/>
      <c r="F477" s="79"/>
      <c r="G477" s="79"/>
      <c r="H477" s="79"/>
      <c r="I477" s="79"/>
      <c r="J477" s="79"/>
      <c r="K477" s="80"/>
      <c r="P477" s="82"/>
      <c r="Q477" s="82"/>
      <c r="R477" s="82"/>
      <c r="S477" s="82"/>
      <c r="T477" s="82"/>
      <c r="U477" s="82"/>
      <c r="V477" s="82"/>
      <c r="W477" s="82"/>
      <c r="X477" s="82"/>
      <c r="Y477" s="82"/>
      <c r="Z477" s="82"/>
      <c r="AA477" s="82"/>
    </row>
    <row r="478" spans="1:27" s="81" customFormat="1" x14ac:dyDescent="0.25">
      <c r="A478" s="79"/>
      <c r="B478" s="79"/>
      <c r="C478" s="79"/>
      <c r="D478" s="79"/>
      <c r="E478" s="79"/>
      <c r="F478" s="79"/>
      <c r="G478" s="79"/>
      <c r="H478" s="79"/>
      <c r="I478" s="79"/>
      <c r="J478" s="79"/>
      <c r="K478" s="80"/>
      <c r="P478" s="82"/>
      <c r="Q478" s="82"/>
      <c r="R478" s="82"/>
      <c r="S478" s="82"/>
      <c r="T478" s="82"/>
      <c r="U478" s="82"/>
      <c r="V478" s="82"/>
      <c r="W478" s="82"/>
      <c r="X478" s="82"/>
      <c r="Y478" s="82"/>
      <c r="Z478" s="82"/>
      <c r="AA478" s="82"/>
    </row>
    <row r="479" spans="1:27" s="81" customFormat="1" x14ac:dyDescent="0.25">
      <c r="A479" s="79"/>
      <c r="B479" s="79"/>
      <c r="C479" s="79"/>
      <c r="D479" s="79"/>
      <c r="E479" s="79"/>
      <c r="F479" s="79"/>
      <c r="G479" s="79"/>
      <c r="H479" s="79"/>
      <c r="I479" s="79"/>
      <c r="J479" s="79"/>
      <c r="K479" s="80"/>
      <c r="P479" s="82"/>
      <c r="Q479" s="82"/>
      <c r="R479" s="82"/>
      <c r="S479" s="82"/>
      <c r="T479" s="82"/>
      <c r="U479" s="82"/>
      <c r="V479" s="82"/>
      <c r="W479" s="82"/>
      <c r="X479" s="82"/>
      <c r="Y479" s="82"/>
      <c r="Z479" s="82"/>
      <c r="AA479" s="82"/>
    </row>
    <row r="480" spans="1:27" s="81" customFormat="1" x14ac:dyDescent="0.25">
      <c r="A480" s="79"/>
      <c r="B480" s="79"/>
      <c r="C480" s="79"/>
      <c r="D480" s="79"/>
      <c r="E480" s="79"/>
      <c r="F480" s="79"/>
      <c r="G480" s="79"/>
      <c r="H480" s="79"/>
      <c r="I480" s="79"/>
      <c r="J480" s="79"/>
      <c r="K480" s="80"/>
      <c r="P480" s="82"/>
      <c r="Q480" s="82"/>
      <c r="R480" s="82"/>
      <c r="S480" s="82"/>
      <c r="T480" s="82"/>
      <c r="U480" s="82"/>
      <c r="V480" s="82"/>
      <c r="W480" s="82"/>
      <c r="X480" s="82"/>
      <c r="Y480" s="82"/>
      <c r="Z480" s="82"/>
      <c r="AA480" s="82"/>
    </row>
    <row r="481" spans="1:27" s="81" customFormat="1" x14ac:dyDescent="0.25">
      <c r="A481" s="79"/>
      <c r="B481" s="79"/>
      <c r="C481" s="79"/>
      <c r="D481" s="79"/>
      <c r="E481" s="79"/>
      <c r="F481" s="79"/>
      <c r="G481" s="79"/>
      <c r="H481" s="79"/>
      <c r="I481" s="79"/>
      <c r="J481" s="79"/>
      <c r="K481" s="80"/>
      <c r="P481" s="82"/>
      <c r="Q481" s="82"/>
      <c r="R481" s="82"/>
      <c r="S481" s="82"/>
      <c r="T481" s="82"/>
      <c r="U481" s="82"/>
      <c r="V481" s="82"/>
      <c r="W481" s="82"/>
      <c r="X481" s="82"/>
      <c r="Y481" s="82"/>
      <c r="Z481" s="82"/>
      <c r="AA481" s="82"/>
    </row>
    <row r="482" spans="1:27" s="81" customFormat="1" x14ac:dyDescent="0.25">
      <c r="A482" s="79"/>
      <c r="B482" s="79"/>
      <c r="C482" s="79"/>
      <c r="D482" s="79"/>
      <c r="E482" s="79"/>
      <c r="F482" s="79"/>
      <c r="G482" s="79"/>
      <c r="H482" s="79"/>
      <c r="I482" s="79"/>
      <c r="J482" s="79"/>
      <c r="K482" s="80"/>
      <c r="P482" s="82"/>
      <c r="Q482" s="82"/>
      <c r="R482" s="82"/>
      <c r="S482" s="82"/>
      <c r="T482" s="82"/>
      <c r="U482" s="82"/>
      <c r="V482" s="82"/>
      <c r="W482" s="82"/>
      <c r="X482" s="82"/>
      <c r="Y482" s="82"/>
      <c r="Z482" s="82"/>
      <c r="AA482" s="82"/>
    </row>
    <row r="483" spans="1:27" s="81" customFormat="1" x14ac:dyDescent="0.25">
      <c r="A483" s="79"/>
      <c r="B483" s="79"/>
      <c r="C483" s="79"/>
      <c r="D483" s="79"/>
      <c r="E483" s="79"/>
      <c r="F483" s="79"/>
      <c r="G483" s="79"/>
      <c r="H483" s="79"/>
      <c r="I483" s="79"/>
      <c r="J483" s="79"/>
      <c r="K483" s="80"/>
      <c r="P483" s="82"/>
      <c r="Q483" s="82"/>
      <c r="R483" s="82"/>
      <c r="S483" s="82"/>
      <c r="T483" s="82"/>
      <c r="U483" s="82"/>
      <c r="V483" s="82"/>
      <c r="W483" s="82"/>
      <c r="X483" s="82"/>
      <c r="Y483" s="82"/>
      <c r="Z483" s="82"/>
      <c r="AA483" s="82"/>
    </row>
    <row r="484" spans="1:27" s="81" customFormat="1" x14ac:dyDescent="0.25">
      <c r="A484" s="79"/>
      <c r="B484" s="79"/>
      <c r="C484" s="79"/>
      <c r="D484" s="79"/>
      <c r="E484" s="79"/>
      <c r="F484" s="79"/>
      <c r="G484" s="79"/>
      <c r="H484" s="79"/>
      <c r="I484" s="79"/>
      <c r="J484" s="79"/>
      <c r="K484" s="80"/>
      <c r="P484" s="82"/>
      <c r="Q484" s="82"/>
      <c r="R484" s="82"/>
      <c r="S484" s="82"/>
      <c r="T484" s="82"/>
      <c r="U484" s="82"/>
      <c r="V484" s="82"/>
      <c r="W484" s="82"/>
      <c r="X484" s="82"/>
      <c r="Y484" s="82"/>
      <c r="Z484" s="82"/>
      <c r="AA484" s="82"/>
    </row>
    <row r="485" spans="1:27" s="81" customFormat="1" x14ac:dyDescent="0.25">
      <c r="A485" s="79"/>
      <c r="B485" s="79"/>
      <c r="C485" s="79"/>
      <c r="D485" s="79"/>
      <c r="E485" s="79"/>
      <c r="F485" s="79"/>
      <c r="G485" s="79"/>
      <c r="H485" s="79"/>
      <c r="I485" s="79"/>
      <c r="J485" s="79"/>
      <c r="K485" s="80"/>
      <c r="P485" s="82"/>
      <c r="Q485" s="82"/>
      <c r="R485" s="82"/>
      <c r="S485" s="82"/>
      <c r="T485" s="82"/>
      <c r="U485" s="82"/>
      <c r="V485" s="82"/>
      <c r="W485" s="82"/>
      <c r="X485" s="82"/>
      <c r="Y485" s="82"/>
      <c r="Z485" s="82"/>
      <c r="AA485" s="82"/>
    </row>
    <row r="486" spans="1:27" s="81" customFormat="1" x14ac:dyDescent="0.25">
      <c r="A486" s="79"/>
      <c r="B486" s="79"/>
      <c r="C486" s="79"/>
      <c r="D486" s="79"/>
      <c r="E486" s="79"/>
      <c r="F486" s="79"/>
      <c r="G486" s="79"/>
      <c r="H486" s="79"/>
      <c r="I486" s="79"/>
      <c r="J486" s="79"/>
      <c r="K486" s="80"/>
      <c r="P486" s="82"/>
      <c r="Q486" s="82"/>
      <c r="R486" s="82"/>
      <c r="S486" s="82"/>
      <c r="T486" s="82"/>
      <c r="U486" s="82"/>
      <c r="V486" s="82"/>
      <c r="W486" s="82"/>
      <c r="X486" s="82"/>
      <c r="Y486" s="82"/>
      <c r="Z486" s="82"/>
      <c r="AA486" s="82"/>
    </row>
    <row r="487" spans="1:27" s="81" customFormat="1" x14ac:dyDescent="0.25">
      <c r="A487" s="79"/>
      <c r="B487" s="79"/>
      <c r="C487" s="79"/>
      <c r="D487" s="79"/>
      <c r="E487" s="79"/>
      <c r="F487" s="79"/>
      <c r="G487" s="79"/>
      <c r="H487" s="79"/>
      <c r="I487" s="79"/>
      <c r="J487" s="79"/>
      <c r="K487" s="80"/>
      <c r="P487" s="82"/>
      <c r="Q487" s="82"/>
      <c r="R487" s="82"/>
      <c r="S487" s="82"/>
      <c r="T487" s="82"/>
      <c r="U487" s="82"/>
      <c r="V487" s="82"/>
      <c r="W487" s="82"/>
      <c r="X487" s="82"/>
      <c r="Y487" s="82"/>
      <c r="Z487" s="82"/>
      <c r="AA487" s="82"/>
    </row>
    <row r="488" spans="1:27" s="81" customFormat="1" x14ac:dyDescent="0.25">
      <c r="A488" s="79"/>
      <c r="B488" s="79"/>
      <c r="C488" s="79"/>
      <c r="D488" s="79"/>
      <c r="E488" s="79"/>
      <c r="F488" s="79"/>
      <c r="G488" s="79"/>
      <c r="H488" s="79"/>
      <c r="I488" s="79"/>
      <c r="J488" s="79"/>
      <c r="K488" s="80"/>
      <c r="P488" s="82"/>
      <c r="Q488" s="82"/>
      <c r="R488" s="82"/>
      <c r="S488" s="82"/>
      <c r="T488" s="82"/>
      <c r="U488" s="82"/>
      <c r="V488" s="82"/>
      <c r="W488" s="82"/>
      <c r="X488" s="82"/>
      <c r="Y488" s="82"/>
      <c r="Z488" s="82"/>
      <c r="AA488" s="82"/>
    </row>
    <row r="489" spans="1:27" s="81" customFormat="1" x14ac:dyDescent="0.25">
      <c r="A489" s="79"/>
      <c r="B489" s="79"/>
      <c r="C489" s="79"/>
      <c r="D489" s="79"/>
      <c r="E489" s="79"/>
      <c r="F489" s="79"/>
      <c r="G489" s="79"/>
      <c r="H489" s="79"/>
      <c r="I489" s="79"/>
      <c r="J489" s="79"/>
      <c r="K489" s="80"/>
      <c r="P489" s="82"/>
      <c r="Q489" s="82"/>
      <c r="R489" s="82"/>
      <c r="S489" s="82"/>
      <c r="T489" s="82"/>
      <c r="U489" s="82"/>
      <c r="V489" s="82"/>
      <c r="W489" s="82"/>
      <c r="X489" s="82"/>
      <c r="Y489" s="82"/>
      <c r="Z489" s="82"/>
      <c r="AA489" s="82"/>
    </row>
    <row r="490" spans="1:27" s="81" customFormat="1" x14ac:dyDescent="0.25">
      <c r="A490" s="79"/>
      <c r="B490" s="79"/>
      <c r="C490" s="79"/>
      <c r="D490" s="79"/>
      <c r="E490" s="79"/>
      <c r="F490" s="79"/>
      <c r="G490" s="79"/>
      <c r="H490" s="79"/>
      <c r="I490" s="79"/>
      <c r="J490" s="79"/>
      <c r="K490" s="80"/>
      <c r="P490" s="82"/>
      <c r="Q490" s="82"/>
      <c r="R490" s="82"/>
      <c r="S490" s="82"/>
      <c r="T490" s="82"/>
      <c r="U490" s="82"/>
      <c r="V490" s="82"/>
      <c r="W490" s="82"/>
      <c r="X490" s="82"/>
      <c r="Y490" s="82"/>
      <c r="Z490" s="82"/>
      <c r="AA490" s="82"/>
    </row>
    <row r="491" spans="1:27" s="81" customFormat="1" x14ac:dyDescent="0.25">
      <c r="A491" s="79"/>
      <c r="B491" s="79"/>
      <c r="C491" s="79"/>
      <c r="D491" s="79"/>
      <c r="E491" s="79"/>
      <c r="F491" s="79"/>
      <c r="G491" s="79"/>
      <c r="H491" s="79"/>
      <c r="I491" s="79"/>
      <c r="J491" s="79"/>
      <c r="K491" s="80"/>
      <c r="P491" s="82"/>
      <c r="Q491" s="82"/>
      <c r="R491" s="82"/>
      <c r="S491" s="82"/>
      <c r="T491" s="82"/>
      <c r="U491" s="82"/>
      <c r="V491" s="82"/>
      <c r="W491" s="82"/>
      <c r="X491" s="82"/>
      <c r="Y491" s="82"/>
      <c r="Z491" s="82"/>
      <c r="AA491" s="82"/>
    </row>
    <row r="492" spans="1:27" s="81" customFormat="1" x14ac:dyDescent="0.25">
      <c r="A492" s="79"/>
      <c r="B492" s="79"/>
      <c r="C492" s="79"/>
      <c r="D492" s="79"/>
      <c r="E492" s="79"/>
      <c r="F492" s="79"/>
      <c r="G492" s="79"/>
      <c r="H492" s="79"/>
      <c r="I492" s="79"/>
      <c r="J492" s="79"/>
      <c r="K492" s="80"/>
      <c r="P492" s="82"/>
      <c r="Q492" s="82"/>
      <c r="R492" s="82"/>
      <c r="S492" s="82"/>
      <c r="T492" s="82"/>
      <c r="U492" s="82"/>
      <c r="V492" s="82"/>
      <c r="W492" s="82"/>
      <c r="X492" s="82"/>
      <c r="Y492" s="82"/>
      <c r="Z492" s="82"/>
      <c r="AA492" s="82"/>
    </row>
    <row r="493" spans="1:27" s="81" customFormat="1" x14ac:dyDescent="0.25">
      <c r="A493" s="79"/>
      <c r="B493" s="79"/>
      <c r="C493" s="79"/>
      <c r="D493" s="79"/>
      <c r="E493" s="79"/>
      <c r="F493" s="79"/>
      <c r="G493" s="79"/>
      <c r="H493" s="79"/>
      <c r="I493" s="79"/>
      <c r="J493" s="79"/>
      <c r="K493" s="80"/>
      <c r="P493" s="82"/>
      <c r="Q493" s="82"/>
      <c r="R493" s="82"/>
      <c r="S493" s="82"/>
      <c r="T493" s="82"/>
      <c r="U493" s="82"/>
      <c r="V493" s="82"/>
      <c r="W493" s="82"/>
      <c r="X493" s="82"/>
      <c r="Y493" s="82"/>
      <c r="Z493" s="82"/>
      <c r="AA493" s="82"/>
    </row>
    <row r="494" spans="1:27" s="81" customFormat="1" x14ac:dyDescent="0.25">
      <c r="A494" s="79"/>
      <c r="B494" s="79"/>
      <c r="C494" s="79"/>
      <c r="D494" s="79"/>
      <c r="E494" s="79"/>
      <c r="F494" s="79"/>
      <c r="G494" s="79"/>
      <c r="H494" s="79"/>
      <c r="I494" s="79"/>
      <c r="J494" s="79"/>
      <c r="K494" s="80"/>
      <c r="P494" s="82"/>
      <c r="Q494" s="82"/>
      <c r="R494" s="82"/>
      <c r="S494" s="82"/>
      <c r="T494" s="82"/>
      <c r="U494" s="82"/>
      <c r="V494" s="82"/>
      <c r="W494" s="82"/>
      <c r="X494" s="82"/>
      <c r="Y494" s="82"/>
      <c r="Z494" s="82"/>
      <c r="AA494" s="82"/>
    </row>
    <row r="495" spans="1:27" s="81" customFormat="1" x14ac:dyDescent="0.25">
      <c r="A495" s="79"/>
      <c r="B495" s="79"/>
      <c r="C495" s="79"/>
      <c r="D495" s="79"/>
      <c r="E495" s="79"/>
      <c r="F495" s="79"/>
      <c r="G495" s="79"/>
      <c r="H495" s="79"/>
      <c r="I495" s="79"/>
      <c r="J495" s="79"/>
      <c r="K495" s="80"/>
      <c r="P495" s="82"/>
      <c r="Q495" s="82"/>
      <c r="R495" s="82"/>
      <c r="S495" s="82"/>
      <c r="T495" s="82"/>
      <c r="U495" s="82"/>
      <c r="V495" s="82"/>
      <c r="W495" s="82"/>
      <c r="X495" s="82"/>
      <c r="Y495" s="82"/>
      <c r="Z495" s="82"/>
      <c r="AA495" s="82"/>
    </row>
    <row r="496" spans="1:27" s="81" customFormat="1" x14ac:dyDescent="0.25">
      <c r="A496" s="79"/>
      <c r="B496" s="79"/>
      <c r="C496" s="79"/>
      <c r="D496" s="79"/>
      <c r="E496" s="79"/>
      <c r="F496" s="79"/>
      <c r="G496" s="79"/>
      <c r="H496" s="79"/>
      <c r="I496" s="79"/>
      <c r="J496" s="79"/>
      <c r="K496" s="80"/>
      <c r="P496" s="82"/>
      <c r="Q496" s="82"/>
      <c r="R496" s="82"/>
      <c r="S496" s="82"/>
      <c r="T496" s="82"/>
      <c r="U496" s="82"/>
      <c r="V496" s="82"/>
      <c r="W496" s="82"/>
      <c r="X496" s="82"/>
      <c r="Y496" s="82"/>
      <c r="Z496" s="82"/>
      <c r="AA496" s="82"/>
    </row>
    <row r="497" spans="1:27" s="81" customFormat="1" x14ac:dyDescent="0.25">
      <c r="A497" s="79"/>
      <c r="B497" s="79"/>
      <c r="C497" s="79"/>
      <c r="D497" s="79"/>
      <c r="E497" s="79"/>
      <c r="F497" s="79"/>
      <c r="G497" s="79"/>
      <c r="H497" s="79"/>
      <c r="I497" s="79"/>
      <c r="J497" s="79"/>
      <c r="K497" s="80"/>
      <c r="P497" s="82"/>
      <c r="Q497" s="82"/>
      <c r="R497" s="82"/>
      <c r="S497" s="82"/>
      <c r="T497" s="82"/>
      <c r="U497" s="82"/>
      <c r="V497" s="82"/>
      <c r="W497" s="82"/>
      <c r="X497" s="82"/>
      <c r="Y497" s="82"/>
      <c r="Z497" s="82"/>
      <c r="AA497" s="82"/>
    </row>
    <row r="498" spans="1:27" s="81" customFormat="1" x14ac:dyDescent="0.25">
      <c r="A498" s="79"/>
      <c r="B498" s="79"/>
      <c r="C498" s="79"/>
      <c r="D498" s="79"/>
      <c r="E498" s="79"/>
      <c r="F498" s="79"/>
      <c r="G498" s="79"/>
      <c r="H498" s="79"/>
      <c r="I498" s="79"/>
      <c r="J498" s="79"/>
      <c r="K498" s="80"/>
      <c r="P498" s="82"/>
      <c r="Q498" s="82"/>
      <c r="R498" s="82"/>
      <c r="S498" s="82"/>
      <c r="T498" s="82"/>
      <c r="U498" s="82"/>
      <c r="V498" s="82"/>
      <c r="W498" s="82"/>
      <c r="X498" s="82"/>
      <c r="Y498" s="82"/>
      <c r="Z498" s="82"/>
      <c r="AA498" s="82"/>
    </row>
    <row r="499" spans="1:27" s="81" customFormat="1" x14ac:dyDescent="0.25">
      <c r="A499" s="79"/>
      <c r="B499" s="79"/>
      <c r="C499" s="79"/>
      <c r="D499" s="79"/>
      <c r="E499" s="79"/>
      <c r="F499" s="79"/>
      <c r="G499" s="79"/>
      <c r="H499" s="79"/>
      <c r="I499" s="79"/>
      <c r="J499" s="79"/>
      <c r="K499" s="80"/>
      <c r="P499" s="82"/>
      <c r="Q499" s="82"/>
      <c r="R499" s="82"/>
      <c r="S499" s="82"/>
      <c r="T499" s="82"/>
      <c r="U499" s="82"/>
      <c r="V499" s="82"/>
      <c r="W499" s="82"/>
      <c r="X499" s="82"/>
      <c r="Y499" s="82"/>
      <c r="Z499" s="82"/>
      <c r="AA499" s="82"/>
    </row>
    <row r="500" spans="1:27" s="81" customFormat="1" x14ac:dyDescent="0.25">
      <c r="A500" s="79"/>
      <c r="B500" s="79"/>
      <c r="C500" s="79"/>
      <c r="D500" s="79"/>
      <c r="E500" s="79"/>
      <c r="F500" s="79"/>
      <c r="G500" s="79"/>
      <c r="H500" s="79"/>
      <c r="I500" s="79"/>
      <c r="J500" s="79"/>
      <c r="K500" s="80"/>
      <c r="P500" s="82"/>
      <c r="Q500" s="82"/>
      <c r="R500" s="82"/>
      <c r="S500" s="82"/>
      <c r="T500" s="82"/>
      <c r="U500" s="82"/>
      <c r="V500" s="82"/>
      <c r="W500" s="82"/>
      <c r="X500" s="82"/>
      <c r="Y500" s="82"/>
      <c r="Z500" s="82"/>
      <c r="AA500" s="82"/>
    </row>
    <row r="501" spans="1:27" s="81" customFormat="1" x14ac:dyDescent="0.25">
      <c r="A501" s="79"/>
      <c r="B501" s="79"/>
      <c r="C501" s="79"/>
      <c r="D501" s="79"/>
      <c r="E501" s="79"/>
      <c r="F501" s="79"/>
      <c r="G501" s="79"/>
      <c r="H501" s="79"/>
      <c r="I501" s="79"/>
      <c r="J501" s="79"/>
      <c r="K501" s="80"/>
      <c r="P501" s="82"/>
      <c r="Q501" s="82"/>
      <c r="R501" s="82"/>
      <c r="S501" s="82"/>
      <c r="T501" s="82"/>
      <c r="U501" s="82"/>
      <c r="V501" s="82"/>
      <c r="W501" s="82"/>
      <c r="X501" s="82"/>
      <c r="Y501" s="82"/>
      <c r="Z501" s="82"/>
      <c r="AA501" s="82"/>
    </row>
    <row r="502" spans="1:27" s="81" customFormat="1" x14ac:dyDescent="0.25">
      <c r="A502" s="79"/>
      <c r="B502" s="79"/>
      <c r="C502" s="79"/>
      <c r="D502" s="79"/>
      <c r="E502" s="79"/>
      <c r="F502" s="79"/>
      <c r="G502" s="79"/>
      <c r="H502" s="79"/>
      <c r="I502" s="79"/>
      <c r="J502" s="79"/>
      <c r="K502" s="80"/>
      <c r="P502" s="82"/>
      <c r="Q502" s="82"/>
      <c r="R502" s="82"/>
      <c r="S502" s="82"/>
      <c r="T502" s="82"/>
      <c r="U502" s="82"/>
      <c r="V502" s="82"/>
      <c r="W502" s="82"/>
      <c r="X502" s="82"/>
      <c r="Y502" s="82"/>
      <c r="Z502" s="82"/>
      <c r="AA502" s="82"/>
    </row>
    <row r="503" spans="1:27" s="81" customFormat="1" x14ac:dyDescent="0.25">
      <c r="A503" s="79"/>
      <c r="B503" s="79"/>
      <c r="C503" s="79"/>
      <c r="D503" s="79"/>
      <c r="E503" s="79"/>
      <c r="F503" s="79"/>
      <c r="G503" s="79"/>
      <c r="H503" s="79"/>
      <c r="I503" s="79"/>
      <c r="J503" s="79"/>
      <c r="K503" s="80"/>
      <c r="P503" s="82"/>
      <c r="Q503" s="82"/>
      <c r="R503" s="82"/>
      <c r="S503" s="82"/>
      <c r="T503" s="82"/>
      <c r="U503" s="82"/>
      <c r="V503" s="82"/>
      <c r="W503" s="82"/>
      <c r="X503" s="82"/>
      <c r="Y503" s="82"/>
      <c r="Z503" s="82"/>
      <c r="AA503" s="82"/>
    </row>
    <row r="504" spans="1:27" s="81" customFormat="1" x14ac:dyDescent="0.25">
      <c r="A504" s="79"/>
      <c r="B504" s="79"/>
      <c r="C504" s="79"/>
      <c r="D504" s="79"/>
      <c r="E504" s="79"/>
      <c r="F504" s="79"/>
      <c r="G504" s="79"/>
      <c r="H504" s="79"/>
      <c r="I504" s="79"/>
      <c r="J504" s="79"/>
      <c r="K504" s="80"/>
      <c r="P504" s="82"/>
      <c r="Q504" s="82"/>
      <c r="R504" s="82"/>
      <c r="S504" s="82"/>
      <c r="T504" s="82"/>
      <c r="U504" s="82"/>
      <c r="V504" s="82"/>
      <c r="W504" s="82"/>
      <c r="X504" s="82"/>
      <c r="Y504" s="82"/>
      <c r="Z504" s="82"/>
      <c r="AA504" s="82"/>
    </row>
    <row r="505" spans="1:27" s="81" customFormat="1" x14ac:dyDescent="0.25">
      <c r="A505" s="79"/>
      <c r="B505" s="79"/>
      <c r="C505" s="79"/>
      <c r="D505" s="79"/>
      <c r="E505" s="79"/>
      <c r="F505" s="79"/>
      <c r="G505" s="79"/>
      <c r="H505" s="79"/>
      <c r="I505" s="79"/>
      <c r="J505" s="79"/>
      <c r="K505" s="80"/>
      <c r="P505" s="82"/>
      <c r="Q505" s="82"/>
      <c r="R505" s="82"/>
      <c r="S505" s="82"/>
      <c r="T505" s="82"/>
      <c r="U505" s="82"/>
      <c r="V505" s="82"/>
      <c r="W505" s="82"/>
      <c r="X505" s="82"/>
      <c r="Y505" s="82"/>
      <c r="Z505" s="82"/>
      <c r="AA505" s="82"/>
    </row>
    <row r="506" spans="1:27" s="81" customFormat="1" x14ac:dyDescent="0.25">
      <c r="A506" s="79"/>
      <c r="B506" s="79"/>
      <c r="C506" s="79"/>
      <c r="D506" s="79"/>
      <c r="E506" s="79"/>
      <c r="F506" s="79"/>
      <c r="G506" s="79"/>
      <c r="H506" s="79"/>
      <c r="I506" s="79"/>
      <c r="J506" s="79"/>
      <c r="K506" s="80"/>
      <c r="P506" s="82"/>
      <c r="Q506" s="82"/>
      <c r="R506" s="82"/>
      <c r="S506" s="82"/>
      <c r="T506" s="82"/>
      <c r="U506" s="82"/>
      <c r="V506" s="82"/>
      <c r="W506" s="82"/>
      <c r="X506" s="82"/>
      <c r="Y506" s="82"/>
      <c r="Z506" s="82"/>
      <c r="AA506" s="82"/>
    </row>
    <row r="507" spans="1:27" s="81" customFormat="1" x14ac:dyDescent="0.25">
      <c r="A507" s="79"/>
      <c r="B507" s="79"/>
      <c r="C507" s="79"/>
      <c r="D507" s="79"/>
      <c r="E507" s="79"/>
      <c r="F507" s="79"/>
      <c r="G507" s="79"/>
      <c r="H507" s="79"/>
      <c r="I507" s="79"/>
      <c r="J507" s="79"/>
      <c r="K507" s="80"/>
      <c r="P507" s="82"/>
      <c r="Q507" s="82"/>
      <c r="R507" s="82"/>
      <c r="S507" s="82"/>
      <c r="T507" s="82"/>
      <c r="U507" s="82"/>
      <c r="V507" s="82"/>
      <c r="W507" s="82"/>
      <c r="X507" s="82"/>
      <c r="Y507" s="82"/>
      <c r="Z507" s="82"/>
      <c r="AA507" s="82"/>
    </row>
    <row r="508" spans="1:27" s="81" customFormat="1" x14ac:dyDescent="0.25">
      <c r="A508" s="79"/>
      <c r="B508" s="79"/>
      <c r="C508" s="79"/>
      <c r="D508" s="79"/>
      <c r="E508" s="79"/>
      <c r="F508" s="79"/>
      <c r="G508" s="79"/>
      <c r="H508" s="79"/>
      <c r="I508" s="79"/>
      <c r="J508" s="79"/>
      <c r="K508" s="80"/>
      <c r="P508" s="82"/>
      <c r="Q508" s="82"/>
      <c r="R508" s="82"/>
      <c r="S508" s="82"/>
      <c r="T508" s="82"/>
      <c r="U508" s="82"/>
      <c r="V508" s="82"/>
      <c r="W508" s="82"/>
      <c r="X508" s="82"/>
      <c r="Y508" s="82"/>
      <c r="Z508" s="82"/>
      <c r="AA508" s="82"/>
    </row>
    <row r="509" spans="1:27" s="81" customFormat="1" x14ac:dyDescent="0.25">
      <c r="A509" s="79"/>
      <c r="B509" s="79"/>
      <c r="C509" s="79"/>
      <c r="D509" s="79"/>
      <c r="E509" s="79"/>
      <c r="F509" s="79"/>
      <c r="G509" s="79"/>
      <c r="H509" s="79"/>
      <c r="I509" s="79"/>
      <c r="J509" s="79"/>
      <c r="K509" s="80"/>
      <c r="P509" s="82"/>
      <c r="Q509" s="82"/>
      <c r="R509" s="82"/>
      <c r="S509" s="82"/>
      <c r="T509" s="82"/>
      <c r="U509" s="82"/>
      <c r="V509" s="82"/>
      <c r="W509" s="82"/>
      <c r="X509" s="82"/>
      <c r="Y509" s="82"/>
      <c r="Z509" s="82"/>
      <c r="AA509" s="82"/>
    </row>
    <row r="510" spans="1:27" s="81" customFormat="1" x14ac:dyDescent="0.25">
      <c r="A510" s="79"/>
      <c r="B510" s="79"/>
      <c r="C510" s="79"/>
      <c r="D510" s="79"/>
      <c r="E510" s="79"/>
      <c r="F510" s="79"/>
      <c r="G510" s="79"/>
      <c r="H510" s="79"/>
      <c r="I510" s="79"/>
      <c r="J510" s="79"/>
      <c r="K510" s="80"/>
      <c r="P510" s="82"/>
      <c r="Q510" s="82"/>
      <c r="R510" s="82"/>
      <c r="S510" s="82"/>
      <c r="T510" s="82"/>
      <c r="U510" s="82"/>
      <c r="V510" s="82"/>
      <c r="W510" s="82"/>
      <c r="X510" s="82"/>
      <c r="Y510" s="82"/>
      <c r="Z510" s="82"/>
      <c r="AA510" s="82"/>
    </row>
    <row r="511" spans="1:27" s="81" customFormat="1" x14ac:dyDescent="0.25">
      <c r="A511" s="79"/>
      <c r="B511" s="79"/>
      <c r="C511" s="79"/>
      <c r="D511" s="79"/>
      <c r="E511" s="79"/>
      <c r="F511" s="79"/>
      <c r="G511" s="79"/>
      <c r="H511" s="79"/>
      <c r="I511" s="79"/>
      <c r="J511" s="79"/>
      <c r="K511" s="80"/>
      <c r="P511" s="82"/>
      <c r="Q511" s="82"/>
      <c r="R511" s="82"/>
      <c r="S511" s="82"/>
      <c r="T511" s="82"/>
      <c r="U511" s="82"/>
      <c r="V511" s="82"/>
      <c r="W511" s="82"/>
      <c r="X511" s="82"/>
      <c r="Y511" s="82"/>
      <c r="Z511" s="82"/>
      <c r="AA511" s="82"/>
    </row>
    <row r="512" spans="1:27" s="81" customFormat="1" x14ac:dyDescent="0.25">
      <c r="A512" s="79"/>
      <c r="B512" s="79"/>
      <c r="C512" s="79"/>
      <c r="D512" s="79"/>
      <c r="E512" s="79"/>
      <c r="F512" s="79"/>
      <c r="G512" s="79"/>
      <c r="H512" s="79"/>
      <c r="I512" s="79"/>
      <c r="J512" s="79"/>
      <c r="K512" s="80"/>
      <c r="P512" s="82"/>
      <c r="Q512" s="82"/>
      <c r="R512" s="82"/>
      <c r="S512" s="82"/>
      <c r="T512" s="82"/>
      <c r="U512" s="82"/>
      <c r="V512" s="82"/>
      <c r="W512" s="82"/>
      <c r="X512" s="82"/>
      <c r="Y512" s="82"/>
      <c r="Z512" s="82"/>
      <c r="AA512" s="82"/>
    </row>
    <row r="513" spans="1:27" s="81" customFormat="1" x14ac:dyDescent="0.25">
      <c r="A513" s="79"/>
      <c r="B513" s="79"/>
      <c r="C513" s="79"/>
      <c r="D513" s="79"/>
      <c r="E513" s="79"/>
      <c r="F513" s="79"/>
      <c r="G513" s="79"/>
      <c r="H513" s="79"/>
      <c r="I513" s="79"/>
      <c r="J513" s="79"/>
      <c r="K513" s="80"/>
      <c r="P513" s="82"/>
      <c r="Q513" s="82"/>
      <c r="R513" s="82"/>
      <c r="S513" s="82"/>
      <c r="T513" s="82"/>
      <c r="U513" s="82"/>
      <c r="V513" s="82"/>
      <c r="W513" s="82"/>
      <c r="X513" s="82"/>
      <c r="Y513" s="82"/>
      <c r="Z513" s="82"/>
      <c r="AA513" s="82"/>
    </row>
    <row r="514" spans="1:27" s="81" customFormat="1" x14ac:dyDescent="0.25">
      <c r="A514" s="79"/>
      <c r="B514" s="79"/>
      <c r="C514" s="79"/>
      <c r="D514" s="79"/>
      <c r="E514" s="79"/>
      <c r="F514" s="79"/>
      <c r="G514" s="79"/>
      <c r="H514" s="79"/>
      <c r="I514" s="79"/>
      <c r="J514" s="79"/>
      <c r="K514" s="80"/>
      <c r="P514" s="82"/>
      <c r="Q514" s="82"/>
      <c r="R514" s="82"/>
      <c r="S514" s="82"/>
      <c r="T514" s="82"/>
      <c r="U514" s="82"/>
      <c r="V514" s="82"/>
      <c r="W514" s="82"/>
      <c r="X514" s="82"/>
      <c r="Y514" s="82"/>
      <c r="Z514" s="82"/>
      <c r="AA514" s="82"/>
    </row>
    <row r="515" spans="1:27" s="81" customFormat="1" x14ac:dyDescent="0.25">
      <c r="A515" s="79"/>
      <c r="B515" s="79"/>
      <c r="C515" s="79"/>
      <c r="D515" s="79"/>
      <c r="E515" s="79"/>
      <c r="F515" s="79"/>
      <c r="G515" s="79"/>
      <c r="H515" s="79"/>
      <c r="I515" s="79"/>
      <c r="J515" s="79"/>
      <c r="K515" s="80"/>
      <c r="P515" s="82"/>
      <c r="Q515" s="82"/>
      <c r="R515" s="82"/>
      <c r="S515" s="82"/>
      <c r="T515" s="82"/>
      <c r="U515" s="82"/>
      <c r="V515" s="82"/>
      <c r="W515" s="82"/>
      <c r="X515" s="82"/>
      <c r="Y515" s="82"/>
      <c r="Z515" s="82"/>
      <c r="AA515" s="82"/>
    </row>
    <row r="516" spans="1:27" s="81" customFormat="1" x14ac:dyDescent="0.25">
      <c r="A516" s="79"/>
      <c r="B516" s="79"/>
      <c r="C516" s="79"/>
      <c r="D516" s="79"/>
      <c r="E516" s="79"/>
      <c r="F516" s="79"/>
      <c r="G516" s="79"/>
      <c r="H516" s="79"/>
      <c r="I516" s="79"/>
      <c r="J516" s="79"/>
      <c r="K516" s="80"/>
      <c r="P516" s="82"/>
      <c r="Q516" s="82"/>
      <c r="R516" s="82"/>
      <c r="S516" s="82"/>
      <c r="T516" s="82"/>
      <c r="U516" s="82"/>
      <c r="V516" s="82"/>
      <c r="W516" s="82"/>
      <c r="X516" s="82"/>
      <c r="Y516" s="82"/>
      <c r="Z516" s="82"/>
      <c r="AA516" s="82"/>
    </row>
    <row r="517" spans="1:27" s="81" customFormat="1" x14ac:dyDescent="0.25">
      <c r="A517" s="79"/>
      <c r="B517" s="79"/>
      <c r="C517" s="79"/>
      <c r="D517" s="79"/>
      <c r="E517" s="79"/>
      <c r="F517" s="79"/>
      <c r="G517" s="79"/>
      <c r="H517" s="79"/>
      <c r="I517" s="79"/>
      <c r="J517" s="79"/>
      <c r="K517" s="80"/>
      <c r="P517" s="82"/>
      <c r="Q517" s="82"/>
      <c r="R517" s="82"/>
      <c r="S517" s="82"/>
      <c r="T517" s="82"/>
      <c r="U517" s="82"/>
      <c r="V517" s="82"/>
      <c r="W517" s="82"/>
      <c r="X517" s="82"/>
      <c r="Y517" s="82"/>
      <c r="Z517" s="82"/>
      <c r="AA517" s="82"/>
    </row>
    <row r="518" spans="1:27" s="81" customFormat="1" x14ac:dyDescent="0.25">
      <c r="A518" s="79"/>
      <c r="B518" s="79"/>
      <c r="C518" s="79"/>
      <c r="D518" s="79"/>
      <c r="E518" s="79"/>
      <c r="F518" s="79"/>
      <c r="G518" s="79"/>
      <c r="H518" s="79"/>
      <c r="I518" s="79"/>
      <c r="J518" s="79"/>
      <c r="K518" s="80"/>
      <c r="P518" s="82"/>
      <c r="Q518" s="82"/>
      <c r="R518" s="82"/>
      <c r="S518" s="82"/>
      <c r="T518" s="82"/>
      <c r="U518" s="82"/>
      <c r="V518" s="82"/>
      <c r="W518" s="82"/>
      <c r="X518" s="82"/>
      <c r="Y518" s="82"/>
      <c r="Z518" s="82"/>
      <c r="AA518" s="82"/>
    </row>
    <row r="519" spans="1:27" s="81" customFormat="1" x14ac:dyDescent="0.25">
      <c r="A519" s="79"/>
      <c r="B519" s="79"/>
      <c r="C519" s="79"/>
      <c r="D519" s="79"/>
      <c r="E519" s="79"/>
      <c r="F519" s="79"/>
      <c r="G519" s="79"/>
      <c r="H519" s="79"/>
      <c r="I519" s="79"/>
      <c r="J519" s="79"/>
      <c r="K519" s="80"/>
      <c r="P519" s="82"/>
      <c r="Q519" s="82"/>
      <c r="R519" s="82"/>
      <c r="S519" s="82"/>
      <c r="T519" s="82"/>
      <c r="U519" s="82"/>
      <c r="V519" s="82"/>
      <c r="W519" s="82"/>
      <c r="X519" s="82"/>
      <c r="Y519" s="82"/>
      <c r="Z519" s="82"/>
      <c r="AA519" s="82"/>
    </row>
    <row r="520" spans="1:27" s="81" customFormat="1" x14ac:dyDescent="0.25">
      <c r="A520" s="79"/>
      <c r="B520" s="79"/>
      <c r="C520" s="79"/>
      <c r="D520" s="79"/>
      <c r="E520" s="79"/>
      <c r="F520" s="79"/>
      <c r="G520" s="79"/>
      <c r="H520" s="79"/>
      <c r="I520" s="79"/>
      <c r="J520" s="79"/>
      <c r="K520" s="80"/>
      <c r="P520" s="82"/>
      <c r="Q520" s="82"/>
      <c r="R520" s="82"/>
      <c r="S520" s="82"/>
      <c r="T520" s="82"/>
      <c r="U520" s="82"/>
      <c r="V520" s="82"/>
      <c r="W520" s="82"/>
      <c r="X520" s="82"/>
      <c r="Y520" s="82"/>
      <c r="Z520" s="82"/>
      <c r="AA520" s="82"/>
    </row>
    <row r="521" spans="1:27" s="81" customFormat="1" x14ac:dyDescent="0.25">
      <c r="A521" s="79"/>
      <c r="B521" s="79"/>
      <c r="C521" s="79"/>
      <c r="D521" s="79"/>
      <c r="E521" s="79"/>
      <c r="F521" s="79"/>
      <c r="G521" s="79"/>
      <c r="H521" s="79"/>
      <c r="I521" s="79"/>
      <c r="J521" s="79"/>
      <c r="K521" s="80"/>
      <c r="P521" s="82"/>
      <c r="Q521" s="82"/>
      <c r="R521" s="82"/>
      <c r="S521" s="82"/>
      <c r="T521" s="82"/>
      <c r="U521" s="82"/>
      <c r="V521" s="82"/>
      <c r="W521" s="82"/>
      <c r="X521" s="82"/>
      <c r="Y521" s="82"/>
      <c r="Z521" s="82"/>
      <c r="AA521" s="82"/>
    </row>
    <row r="522" spans="1:27" s="81" customFormat="1" x14ac:dyDescent="0.25">
      <c r="A522" s="79"/>
      <c r="B522" s="79"/>
      <c r="C522" s="79"/>
      <c r="D522" s="79"/>
      <c r="E522" s="79"/>
      <c r="F522" s="79"/>
      <c r="G522" s="79"/>
      <c r="H522" s="79"/>
      <c r="I522" s="79"/>
      <c r="J522" s="79"/>
      <c r="K522" s="80"/>
      <c r="P522" s="82"/>
      <c r="Q522" s="82"/>
      <c r="R522" s="82"/>
      <c r="S522" s="82"/>
      <c r="T522" s="82"/>
      <c r="U522" s="82"/>
      <c r="V522" s="82"/>
      <c r="W522" s="82"/>
      <c r="X522" s="82"/>
      <c r="Y522" s="82"/>
      <c r="Z522" s="82"/>
      <c r="AA522" s="82"/>
    </row>
    <row r="523" spans="1:27" s="81" customFormat="1" x14ac:dyDescent="0.25">
      <c r="A523" s="79"/>
      <c r="B523" s="79"/>
      <c r="C523" s="79"/>
      <c r="D523" s="79"/>
      <c r="E523" s="79"/>
      <c r="F523" s="79"/>
      <c r="G523" s="79"/>
      <c r="H523" s="79"/>
      <c r="I523" s="79"/>
      <c r="J523" s="79"/>
      <c r="K523" s="80"/>
      <c r="P523" s="82"/>
      <c r="Q523" s="82"/>
      <c r="R523" s="82"/>
      <c r="S523" s="82"/>
      <c r="T523" s="82"/>
      <c r="U523" s="82"/>
      <c r="V523" s="82"/>
      <c r="W523" s="82"/>
      <c r="X523" s="82"/>
      <c r="Y523" s="82"/>
      <c r="Z523" s="82"/>
      <c r="AA523" s="82"/>
    </row>
    <row r="524" spans="1:27" s="81" customFormat="1" x14ac:dyDescent="0.25">
      <c r="A524" s="79"/>
      <c r="B524" s="79"/>
      <c r="C524" s="79"/>
      <c r="D524" s="79"/>
      <c r="E524" s="79"/>
      <c r="F524" s="79"/>
      <c r="G524" s="79"/>
      <c r="H524" s="79"/>
      <c r="I524" s="79"/>
      <c r="J524" s="79"/>
      <c r="K524" s="80"/>
      <c r="P524" s="82"/>
      <c r="Q524" s="82"/>
      <c r="R524" s="82"/>
      <c r="S524" s="82"/>
      <c r="T524" s="82"/>
      <c r="U524" s="82"/>
      <c r="V524" s="82"/>
      <c r="W524" s="82"/>
      <c r="X524" s="82"/>
      <c r="Y524" s="82"/>
      <c r="Z524" s="82"/>
      <c r="AA524" s="82"/>
    </row>
    <row r="525" spans="1:27" s="81" customFormat="1" x14ac:dyDescent="0.25">
      <c r="A525" s="79"/>
      <c r="B525" s="79"/>
      <c r="C525" s="79"/>
      <c r="D525" s="79"/>
      <c r="E525" s="79"/>
      <c r="F525" s="79"/>
      <c r="G525" s="79"/>
      <c r="H525" s="79"/>
      <c r="I525" s="79"/>
      <c r="J525" s="79"/>
      <c r="K525" s="80"/>
      <c r="P525" s="82"/>
      <c r="Q525" s="82"/>
      <c r="R525" s="82"/>
      <c r="S525" s="82"/>
      <c r="T525" s="82"/>
      <c r="U525" s="82"/>
      <c r="V525" s="82"/>
      <c r="W525" s="82"/>
      <c r="X525" s="82"/>
      <c r="Y525" s="82"/>
      <c r="Z525" s="82"/>
      <c r="AA525" s="82"/>
    </row>
    <row r="526" spans="1:27" s="81" customFormat="1" x14ac:dyDescent="0.25">
      <c r="A526" s="79"/>
      <c r="B526" s="79"/>
      <c r="C526" s="79"/>
      <c r="D526" s="79"/>
      <c r="E526" s="79"/>
      <c r="F526" s="79"/>
      <c r="G526" s="79"/>
      <c r="H526" s="79"/>
      <c r="I526" s="79"/>
      <c r="J526" s="79"/>
      <c r="K526" s="80"/>
      <c r="P526" s="82"/>
      <c r="Q526" s="82"/>
      <c r="R526" s="82"/>
      <c r="S526" s="82"/>
      <c r="T526" s="82"/>
      <c r="U526" s="82"/>
      <c r="V526" s="82"/>
      <c r="W526" s="82"/>
      <c r="X526" s="82"/>
      <c r="Y526" s="82"/>
      <c r="Z526" s="82"/>
      <c r="AA526" s="82"/>
    </row>
    <row r="527" spans="1:27" s="81" customFormat="1" x14ac:dyDescent="0.25">
      <c r="A527" s="79"/>
      <c r="B527" s="79"/>
      <c r="C527" s="79"/>
      <c r="D527" s="79"/>
      <c r="E527" s="79"/>
      <c r="F527" s="79"/>
      <c r="G527" s="79"/>
      <c r="H527" s="79"/>
      <c r="I527" s="79"/>
      <c r="J527" s="79"/>
      <c r="K527" s="80"/>
      <c r="P527" s="82"/>
      <c r="Q527" s="82"/>
      <c r="R527" s="82"/>
      <c r="S527" s="82"/>
      <c r="T527" s="82"/>
      <c r="U527" s="82"/>
      <c r="V527" s="82"/>
      <c r="W527" s="82"/>
      <c r="X527" s="82"/>
      <c r="Y527" s="82"/>
      <c r="Z527" s="82"/>
      <c r="AA527" s="82"/>
    </row>
    <row r="528" spans="1:27" s="81" customFormat="1" x14ac:dyDescent="0.25">
      <c r="A528" s="79"/>
      <c r="B528" s="79"/>
      <c r="C528" s="79"/>
      <c r="D528" s="79"/>
      <c r="E528" s="79"/>
      <c r="F528" s="79"/>
      <c r="G528" s="79"/>
      <c r="H528" s="79"/>
      <c r="I528" s="79"/>
      <c r="J528" s="79"/>
      <c r="K528" s="80"/>
      <c r="P528" s="82"/>
      <c r="Q528" s="82"/>
      <c r="R528" s="82"/>
      <c r="S528" s="82"/>
      <c r="T528" s="82"/>
      <c r="U528" s="82"/>
      <c r="V528" s="82"/>
      <c r="W528" s="82"/>
      <c r="X528" s="82"/>
      <c r="Y528" s="82"/>
      <c r="Z528" s="82"/>
      <c r="AA528" s="82"/>
    </row>
    <row r="529" spans="1:27" s="81" customFormat="1" x14ac:dyDescent="0.25">
      <c r="A529" s="79"/>
      <c r="B529" s="79"/>
      <c r="C529" s="79"/>
      <c r="D529" s="79"/>
      <c r="E529" s="79"/>
      <c r="F529" s="79"/>
      <c r="G529" s="79"/>
      <c r="H529" s="79"/>
      <c r="I529" s="79"/>
      <c r="J529" s="79"/>
      <c r="K529" s="80"/>
      <c r="P529" s="82"/>
      <c r="Q529" s="82"/>
      <c r="R529" s="82"/>
      <c r="S529" s="82"/>
      <c r="T529" s="82"/>
      <c r="U529" s="82"/>
      <c r="V529" s="82"/>
      <c r="W529" s="82"/>
      <c r="X529" s="82"/>
      <c r="Y529" s="82"/>
      <c r="Z529" s="82"/>
      <c r="AA529" s="82"/>
    </row>
    <row r="530" spans="1:27" s="81" customFormat="1" x14ac:dyDescent="0.25">
      <c r="A530" s="79"/>
      <c r="B530" s="79"/>
      <c r="C530" s="79"/>
      <c r="D530" s="79"/>
      <c r="E530" s="79"/>
      <c r="F530" s="79"/>
      <c r="G530" s="79"/>
      <c r="H530" s="79"/>
      <c r="I530" s="79"/>
      <c r="J530" s="79"/>
      <c r="K530" s="80"/>
      <c r="P530" s="82"/>
      <c r="Q530" s="82"/>
      <c r="R530" s="82"/>
      <c r="S530" s="82"/>
      <c r="T530" s="82"/>
      <c r="U530" s="82"/>
      <c r="V530" s="82"/>
      <c r="W530" s="82"/>
      <c r="X530" s="82"/>
      <c r="Y530" s="82"/>
      <c r="Z530" s="82"/>
      <c r="AA530" s="82"/>
    </row>
    <row r="531" spans="1:27" s="81" customFormat="1" x14ac:dyDescent="0.25">
      <c r="A531" s="79"/>
      <c r="B531" s="79"/>
      <c r="C531" s="79"/>
      <c r="D531" s="79"/>
      <c r="E531" s="79"/>
      <c r="F531" s="79"/>
      <c r="G531" s="79"/>
      <c r="H531" s="79"/>
      <c r="I531" s="79"/>
      <c r="J531" s="79"/>
      <c r="K531" s="80"/>
      <c r="P531" s="82"/>
      <c r="Q531" s="82"/>
      <c r="R531" s="82"/>
      <c r="S531" s="82"/>
      <c r="T531" s="82"/>
      <c r="U531" s="82"/>
      <c r="V531" s="82"/>
      <c r="W531" s="82"/>
      <c r="X531" s="82"/>
      <c r="Y531" s="82"/>
      <c r="Z531" s="82"/>
      <c r="AA531" s="82"/>
    </row>
    <row r="532" spans="1:27" s="81" customFormat="1" x14ac:dyDescent="0.25">
      <c r="A532" s="79"/>
      <c r="B532" s="79"/>
      <c r="C532" s="79"/>
      <c r="D532" s="79"/>
      <c r="E532" s="79"/>
      <c r="F532" s="79"/>
      <c r="G532" s="79"/>
      <c r="H532" s="79"/>
      <c r="I532" s="79"/>
      <c r="J532" s="79"/>
      <c r="K532" s="80"/>
      <c r="P532" s="82"/>
      <c r="Q532" s="82"/>
      <c r="R532" s="82"/>
      <c r="S532" s="82"/>
      <c r="T532" s="82"/>
      <c r="U532" s="82"/>
      <c r="V532" s="82"/>
      <c r="W532" s="82"/>
      <c r="X532" s="82"/>
      <c r="Y532" s="82"/>
      <c r="Z532" s="82"/>
      <c r="AA532" s="82"/>
    </row>
    <row r="533" spans="1:27" s="81" customFormat="1" x14ac:dyDescent="0.25">
      <c r="A533" s="79"/>
      <c r="B533" s="79"/>
      <c r="C533" s="79"/>
      <c r="D533" s="79"/>
      <c r="E533" s="79"/>
      <c r="F533" s="79"/>
      <c r="G533" s="79"/>
      <c r="H533" s="79"/>
      <c r="I533" s="79"/>
      <c r="J533" s="79"/>
      <c r="K533" s="80"/>
      <c r="P533" s="82"/>
      <c r="Q533" s="82"/>
      <c r="R533" s="82"/>
      <c r="S533" s="82"/>
      <c r="T533" s="82"/>
      <c r="U533" s="82"/>
      <c r="V533" s="82"/>
      <c r="W533" s="82"/>
      <c r="X533" s="82"/>
      <c r="Y533" s="82"/>
      <c r="Z533" s="82"/>
      <c r="AA533" s="82"/>
    </row>
    <row r="534" spans="1:27" s="81" customFormat="1" x14ac:dyDescent="0.25">
      <c r="A534" s="79"/>
      <c r="B534" s="79"/>
      <c r="C534" s="79"/>
      <c r="D534" s="79"/>
      <c r="E534" s="79"/>
      <c r="F534" s="79"/>
      <c r="G534" s="79"/>
      <c r="H534" s="79"/>
      <c r="I534" s="79"/>
      <c r="J534" s="79"/>
      <c r="K534" s="80"/>
      <c r="P534" s="82"/>
      <c r="Q534" s="82"/>
      <c r="R534" s="82"/>
      <c r="S534" s="82"/>
      <c r="T534" s="82"/>
      <c r="U534" s="82"/>
      <c r="V534" s="82"/>
      <c r="W534" s="82"/>
      <c r="X534" s="82"/>
      <c r="Y534" s="82"/>
      <c r="Z534" s="82"/>
      <c r="AA534" s="82"/>
    </row>
    <row r="535" spans="1:27" s="81" customFormat="1" x14ac:dyDescent="0.25">
      <c r="A535" s="79"/>
      <c r="B535" s="79"/>
      <c r="C535" s="79"/>
      <c r="D535" s="79"/>
      <c r="E535" s="79"/>
      <c r="F535" s="79"/>
      <c r="G535" s="79"/>
      <c r="H535" s="79"/>
      <c r="I535" s="79"/>
      <c r="J535" s="79"/>
      <c r="K535" s="80"/>
      <c r="P535" s="82"/>
      <c r="Q535" s="82"/>
      <c r="R535" s="82"/>
      <c r="S535" s="82"/>
      <c r="T535" s="82"/>
      <c r="U535" s="82"/>
      <c r="V535" s="82"/>
      <c r="W535" s="82"/>
      <c r="X535" s="82"/>
      <c r="Y535" s="82"/>
      <c r="Z535" s="82"/>
      <c r="AA535" s="82"/>
    </row>
    <row r="536" spans="1:27" s="81" customFormat="1" x14ac:dyDescent="0.25">
      <c r="A536" s="79"/>
      <c r="B536" s="79"/>
      <c r="C536" s="79"/>
      <c r="D536" s="79"/>
      <c r="E536" s="79"/>
      <c r="F536" s="79"/>
      <c r="G536" s="79"/>
      <c r="H536" s="79"/>
      <c r="I536" s="79"/>
      <c r="J536" s="79"/>
      <c r="K536" s="80"/>
      <c r="P536" s="82"/>
      <c r="Q536" s="82"/>
      <c r="R536" s="82"/>
      <c r="S536" s="82"/>
      <c r="T536" s="82"/>
      <c r="U536" s="82"/>
      <c r="V536" s="82"/>
      <c r="W536" s="82"/>
      <c r="X536" s="82"/>
      <c r="Y536" s="82"/>
      <c r="Z536" s="82"/>
      <c r="AA536" s="82"/>
    </row>
    <row r="537" spans="1:27" s="81" customFormat="1" x14ac:dyDescent="0.25">
      <c r="A537" s="79"/>
      <c r="B537" s="79"/>
      <c r="C537" s="79"/>
      <c r="D537" s="79"/>
      <c r="E537" s="79"/>
      <c r="F537" s="79"/>
      <c r="G537" s="79"/>
      <c r="H537" s="79"/>
      <c r="I537" s="79"/>
      <c r="J537" s="79"/>
      <c r="K537" s="80"/>
      <c r="P537" s="82"/>
      <c r="Q537" s="82"/>
      <c r="R537" s="82"/>
      <c r="S537" s="82"/>
      <c r="T537" s="82"/>
      <c r="U537" s="82"/>
      <c r="V537" s="82"/>
      <c r="W537" s="82"/>
      <c r="X537" s="82"/>
      <c r="Y537" s="82"/>
      <c r="Z537" s="82"/>
      <c r="AA537" s="82"/>
    </row>
    <row r="538" spans="1:27" s="81" customFormat="1" x14ac:dyDescent="0.25">
      <c r="A538" s="79"/>
      <c r="B538" s="79"/>
      <c r="C538" s="79"/>
      <c r="D538" s="79"/>
      <c r="E538" s="79"/>
      <c r="F538" s="79"/>
      <c r="G538" s="79"/>
      <c r="H538" s="79"/>
      <c r="I538" s="79"/>
      <c r="J538" s="79"/>
      <c r="K538" s="80"/>
      <c r="P538" s="82"/>
      <c r="Q538" s="82"/>
      <c r="R538" s="82"/>
      <c r="S538" s="82"/>
      <c r="T538" s="82"/>
      <c r="U538" s="82"/>
      <c r="V538" s="82"/>
      <c r="W538" s="82"/>
      <c r="X538" s="82"/>
      <c r="Y538" s="82"/>
      <c r="Z538" s="82"/>
      <c r="AA538" s="82"/>
    </row>
    <row r="539" spans="1:27" s="81" customFormat="1" x14ac:dyDescent="0.25">
      <c r="A539" s="79"/>
      <c r="B539" s="79"/>
      <c r="C539" s="79"/>
      <c r="D539" s="79"/>
      <c r="E539" s="79"/>
      <c r="F539" s="79"/>
      <c r="G539" s="79"/>
      <c r="H539" s="79"/>
      <c r="I539" s="79"/>
      <c r="J539" s="79"/>
      <c r="K539" s="80"/>
      <c r="P539" s="82"/>
      <c r="Q539" s="82"/>
      <c r="R539" s="82"/>
      <c r="S539" s="82"/>
      <c r="T539" s="82"/>
      <c r="U539" s="82"/>
      <c r="V539" s="82"/>
      <c r="W539" s="82"/>
      <c r="X539" s="82"/>
      <c r="Y539" s="82"/>
      <c r="Z539" s="82"/>
      <c r="AA539" s="82"/>
    </row>
    <row r="540" spans="1:27" s="81" customFormat="1" x14ac:dyDescent="0.25">
      <c r="A540" s="79"/>
      <c r="B540" s="79"/>
      <c r="C540" s="79"/>
      <c r="D540" s="79"/>
      <c r="E540" s="79"/>
      <c r="F540" s="79"/>
      <c r="G540" s="79"/>
      <c r="H540" s="79"/>
      <c r="I540" s="79"/>
      <c r="J540" s="79"/>
      <c r="K540" s="80"/>
      <c r="P540" s="82"/>
      <c r="Q540" s="82"/>
      <c r="R540" s="82"/>
      <c r="S540" s="82"/>
      <c r="T540" s="82"/>
      <c r="U540" s="82"/>
      <c r="V540" s="82"/>
      <c r="W540" s="82"/>
      <c r="X540" s="82"/>
      <c r="Y540" s="82"/>
      <c r="Z540" s="82"/>
      <c r="AA540" s="82"/>
    </row>
    <row r="541" spans="1:27" s="81" customFormat="1" x14ac:dyDescent="0.25">
      <c r="A541" s="79"/>
      <c r="B541" s="79"/>
      <c r="C541" s="79"/>
      <c r="D541" s="79"/>
      <c r="E541" s="79"/>
      <c r="F541" s="79"/>
      <c r="G541" s="79"/>
      <c r="H541" s="79"/>
      <c r="I541" s="79"/>
      <c r="J541" s="79"/>
      <c r="K541" s="80"/>
      <c r="P541" s="82"/>
      <c r="Q541" s="82"/>
      <c r="R541" s="82"/>
      <c r="S541" s="82"/>
      <c r="T541" s="82"/>
      <c r="U541" s="82"/>
      <c r="V541" s="82"/>
      <c r="W541" s="82"/>
      <c r="X541" s="82"/>
      <c r="Y541" s="82"/>
      <c r="Z541" s="82"/>
      <c r="AA541" s="82"/>
    </row>
    <row r="542" spans="1:27" s="81" customFormat="1" x14ac:dyDescent="0.25">
      <c r="A542" s="79"/>
      <c r="B542" s="79"/>
      <c r="C542" s="79"/>
      <c r="D542" s="79"/>
      <c r="E542" s="79"/>
      <c r="F542" s="79"/>
      <c r="G542" s="79"/>
      <c r="H542" s="79"/>
      <c r="I542" s="79"/>
      <c r="J542" s="79"/>
      <c r="K542" s="80"/>
      <c r="P542" s="82"/>
      <c r="Q542" s="82"/>
      <c r="R542" s="82"/>
      <c r="S542" s="82"/>
      <c r="T542" s="82"/>
      <c r="U542" s="82"/>
      <c r="V542" s="82"/>
      <c r="W542" s="82"/>
      <c r="X542" s="82"/>
      <c r="Y542" s="82"/>
      <c r="Z542" s="82"/>
      <c r="AA542" s="82"/>
    </row>
    <row r="543" spans="1:27" s="81" customFormat="1" x14ac:dyDescent="0.25">
      <c r="A543" s="79"/>
      <c r="B543" s="79"/>
      <c r="C543" s="79"/>
      <c r="D543" s="79"/>
      <c r="E543" s="79"/>
      <c r="F543" s="79"/>
      <c r="G543" s="79"/>
      <c r="H543" s="79"/>
      <c r="I543" s="79"/>
      <c r="J543" s="79"/>
      <c r="K543" s="80"/>
      <c r="P543" s="82"/>
      <c r="Q543" s="82"/>
      <c r="R543" s="82"/>
      <c r="S543" s="82"/>
      <c r="T543" s="82"/>
      <c r="U543" s="82"/>
      <c r="V543" s="82"/>
      <c r="W543" s="82"/>
      <c r="X543" s="82"/>
      <c r="Y543" s="82"/>
      <c r="Z543" s="82"/>
      <c r="AA543" s="82"/>
    </row>
    <row r="544" spans="1:27" s="81" customFormat="1" x14ac:dyDescent="0.25">
      <c r="A544" s="79"/>
      <c r="B544" s="79"/>
      <c r="C544" s="79"/>
      <c r="D544" s="79"/>
      <c r="E544" s="79"/>
      <c r="F544" s="79"/>
      <c r="G544" s="79"/>
      <c r="H544" s="79"/>
      <c r="I544" s="79"/>
      <c r="J544" s="79"/>
      <c r="K544" s="80"/>
      <c r="P544" s="82"/>
      <c r="Q544" s="82"/>
      <c r="R544" s="82"/>
      <c r="S544" s="82"/>
      <c r="T544" s="82"/>
      <c r="U544" s="82"/>
      <c r="V544" s="82"/>
      <c r="W544" s="82"/>
      <c r="X544" s="82"/>
      <c r="Y544" s="82"/>
      <c r="Z544" s="82"/>
      <c r="AA544" s="82"/>
    </row>
    <row r="545" spans="1:27" s="81" customFormat="1" x14ac:dyDescent="0.25">
      <c r="A545" s="79"/>
      <c r="B545" s="79"/>
      <c r="C545" s="79"/>
      <c r="D545" s="79"/>
      <c r="E545" s="79"/>
      <c r="F545" s="79"/>
      <c r="G545" s="79"/>
      <c r="H545" s="79"/>
      <c r="I545" s="79"/>
      <c r="J545" s="79"/>
      <c r="K545" s="80"/>
      <c r="P545" s="82"/>
      <c r="Q545" s="82"/>
      <c r="R545" s="82"/>
      <c r="S545" s="82"/>
      <c r="T545" s="82"/>
      <c r="U545" s="82"/>
      <c r="V545" s="82"/>
      <c r="W545" s="82"/>
      <c r="X545" s="82"/>
      <c r="Y545" s="82"/>
      <c r="Z545" s="82"/>
      <c r="AA545" s="82"/>
    </row>
    <row r="546" spans="1:27" s="81" customFormat="1" x14ac:dyDescent="0.25">
      <c r="A546" s="79"/>
      <c r="B546" s="79"/>
      <c r="C546" s="79"/>
      <c r="D546" s="79"/>
      <c r="E546" s="79"/>
      <c r="F546" s="79"/>
      <c r="G546" s="79"/>
      <c r="H546" s="79"/>
      <c r="I546" s="79"/>
      <c r="J546" s="79"/>
      <c r="K546" s="80"/>
      <c r="P546" s="82"/>
      <c r="Q546" s="82"/>
      <c r="R546" s="82"/>
      <c r="S546" s="82"/>
      <c r="T546" s="82"/>
      <c r="U546" s="82"/>
      <c r="V546" s="82"/>
      <c r="W546" s="82"/>
      <c r="X546" s="82"/>
      <c r="Y546" s="82"/>
      <c r="Z546" s="82"/>
      <c r="AA546" s="82"/>
    </row>
    <row r="547" spans="1:27" s="81" customFormat="1" x14ac:dyDescent="0.25">
      <c r="A547" s="79"/>
      <c r="B547" s="79"/>
      <c r="C547" s="79"/>
      <c r="D547" s="79"/>
      <c r="E547" s="79"/>
      <c r="F547" s="79"/>
      <c r="G547" s="79"/>
      <c r="H547" s="79"/>
      <c r="I547" s="79"/>
      <c r="J547" s="79"/>
      <c r="K547" s="80"/>
      <c r="P547" s="82"/>
      <c r="Q547" s="82"/>
      <c r="R547" s="82"/>
      <c r="S547" s="82"/>
      <c r="T547" s="82"/>
      <c r="U547" s="82"/>
      <c r="V547" s="82"/>
      <c r="W547" s="82"/>
      <c r="X547" s="82"/>
      <c r="Y547" s="82"/>
      <c r="Z547" s="82"/>
      <c r="AA547" s="82"/>
    </row>
    <row r="548" spans="1:27" s="81" customFormat="1" x14ac:dyDescent="0.25">
      <c r="A548" s="79"/>
      <c r="B548" s="79"/>
      <c r="C548" s="79"/>
      <c r="D548" s="79"/>
      <c r="E548" s="79"/>
      <c r="F548" s="79"/>
      <c r="G548" s="79"/>
      <c r="H548" s="79"/>
      <c r="I548" s="79"/>
      <c r="J548" s="79"/>
      <c r="K548" s="80"/>
      <c r="P548" s="82"/>
      <c r="Q548" s="82"/>
      <c r="R548" s="82"/>
      <c r="S548" s="82"/>
      <c r="T548" s="82"/>
      <c r="U548" s="82"/>
      <c r="V548" s="82"/>
      <c r="W548" s="82"/>
      <c r="X548" s="82"/>
      <c r="Y548" s="82"/>
      <c r="Z548" s="82"/>
      <c r="AA548" s="82"/>
    </row>
    <row r="549" spans="1:27" s="81" customFormat="1" x14ac:dyDescent="0.25">
      <c r="A549" s="79"/>
      <c r="B549" s="79"/>
      <c r="C549" s="79"/>
      <c r="D549" s="79"/>
      <c r="E549" s="79"/>
      <c r="F549" s="79"/>
      <c r="G549" s="79"/>
      <c r="H549" s="79"/>
      <c r="I549" s="79"/>
      <c r="J549" s="79"/>
      <c r="K549" s="80"/>
      <c r="P549" s="82"/>
      <c r="Q549" s="82"/>
      <c r="R549" s="82"/>
      <c r="S549" s="82"/>
      <c r="T549" s="82"/>
      <c r="U549" s="82"/>
      <c r="V549" s="82"/>
      <c r="W549" s="82"/>
      <c r="X549" s="82"/>
      <c r="Y549" s="82"/>
      <c r="Z549" s="82"/>
      <c r="AA549" s="82"/>
    </row>
    <row r="550" spans="1:27" s="81" customFormat="1" x14ac:dyDescent="0.25">
      <c r="A550" s="79"/>
      <c r="B550" s="79"/>
      <c r="C550" s="79"/>
      <c r="D550" s="79"/>
      <c r="E550" s="79"/>
      <c r="F550" s="79"/>
      <c r="G550" s="79"/>
      <c r="H550" s="79"/>
      <c r="I550" s="79"/>
      <c r="J550" s="79"/>
      <c r="K550" s="80"/>
      <c r="P550" s="82"/>
      <c r="Q550" s="82"/>
      <c r="R550" s="82"/>
      <c r="S550" s="82"/>
      <c r="T550" s="82"/>
      <c r="U550" s="82"/>
      <c r="V550" s="82"/>
      <c r="W550" s="82"/>
      <c r="X550" s="82"/>
      <c r="Y550" s="82"/>
      <c r="Z550" s="82"/>
      <c r="AA550" s="82"/>
    </row>
    <row r="551" spans="1:27" s="81" customFormat="1" x14ac:dyDescent="0.25">
      <c r="A551" s="79"/>
      <c r="B551" s="79"/>
      <c r="C551" s="79"/>
      <c r="D551" s="79"/>
      <c r="E551" s="79"/>
      <c r="F551" s="79"/>
      <c r="G551" s="79"/>
      <c r="H551" s="79"/>
      <c r="I551" s="79"/>
      <c r="J551" s="79"/>
      <c r="K551" s="80"/>
      <c r="P551" s="82"/>
      <c r="Q551" s="82"/>
      <c r="R551" s="82"/>
      <c r="S551" s="82"/>
      <c r="T551" s="82"/>
      <c r="U551" s="82"/>
      <c r="V551" s="82"/>
      <c r="W551" s="82"/>
      <c r="X551" s="82"/>
      <c r="Y551" s="82"/>
      <c r="Z551" s="82"/>
      <c r="AA551" s="82"/>
    </row>
    <row r="552" spans="1:27" s="81" customFormat="1" x14ac:dyDescent="0.25">
      <c r="A552" s="79"/>
      <c r="B552" s="79"/>
      <c r="C552" s="79"/>
      <c r="D552" s="79"/>
      <c r="E552" s="79"/>
      <c r="F552" s="79"/>
      <c r="G552" s="79"/>
      <c r="H552" s="79"/>
      <c r="I552" s="79"/>
      <c r="J552" s="79"/>
      <c r="K552" s="80"/>
      <c r="P552" s="82"/>
      <c r="Q552" s="82"/>
      <c r="R552" s="82"/>
      <c r="S552" s="82"/>
      <c r="T552" s="82"/>
      <c r="U552" s="82"/>
      <c r="V552" s="82"/>
      <c r="W552" s="82"/>
      <c r="X552" s="82"/>
      <c r="Y552" s="82"/>
      <c r="Z552" s="82"/>
      <c r="AA552" s="82"/>
    </row>
    <row r="553" spans="1:27" s="81" customFormat="1" x14ac:dyDescent="0.25">
      <c r="A553" s="79"/>
      <c r="B553" s="79"/>
      <c r="C553" s="79"/>
      <c r="D553" s="79"/>
      <c r="E553" s="79"/>
      <c r="F553" s="79"/>
      <c r="G553" s="79"/>
      <c r="H553" s="79"/>
      <c r="I553" s="79"/>
      <c r="J553" s="79"/>
      <c r="K553" s="80"/>
      <c r="P553" s="82"/>
      <c r="Q553" s="82"/>
      <c r="R553" s="82"/>
      <c r="S553" s="82"/>
      <c r="T553" s="82"/>
      <c r="U553" s="82"/>
      <c r="V553" s="82"/>
      <c r="W553" s="82"/>
      <c r="X553" s="82"/>
      <c r="Y553" s="82"/>
      <c r="Z553" s="82"/>
      <c r="AA553" s="82"/>
    </row>
    <row r="554" spans="1:27" s="81" customFormat="1" x14ac:dyDescent="0.25">
      <c r="A554" s="79"/>
      <c r="B554" s="79"/>
      <c r="C554" s="79"/>
      <c r="D554" s="79"/>
      <c r="E554" s="79"/>
      <c r="F554" s="79"/>
      <c r="G554" s="79"/>
      <c r="H554" s="79"/>
      <c r="I554" s="79"/>
      <c r="J554" s="79"/>
      <c r="K554" s="80"/>
      <c r="P554" s="82"/>
      <c r="Q554" s="82"/>
      <c r="R554" s="82"/>
      <c r="S554" s="82"/>
      <c r="T554" s="82"/>
      <c r="U554" s="82"/>
      <c r="V554" s="82"/>
      <c r="W554" s="82"/>
      <c r="X554" s="82"/>
      <c r="Y554" s="82"/>
      <c r="Z554" s="82"/>
      <c r="AA554" s="82"/>
    </row>
    <row r="555" spans="1:27" s="81" customFormat="1" x14ac:dyDescent="0.25">
      <c r="A555" s="79"/>
      <c r="B555" s="79"/>
      <c r="C555" s="79"/>
      <c r="D555" s="79"/>
      <c r="E555" s="79"/>
      <c r="F555" s="79"/>
      <c r="G555" s="79"/>
      <c r="H555" s="79"/>
      <c r="I555" s="79"/>
      <c r="J555" s="79"/>
      <c r="K555" s="80"/>
      <c r="P555" s="82"/>
      <c r="Q555" s="82"/>
      <c r="R555" s="82"/>
      <c r="S555" s="82"/>
      <c r="T555" s="82"/>
      <c r="U555" s="82"/>
      <c r="V555" s="82"/>
      <c r="W555" s="82"/>
      <c r="X555" s="82"/>
      <c r="Y555" s="82"/>
      <c r="Z555" s="82"/>
      <c r="AA555" s="82"/>
    </row>
    <row r="556" spans="1:27" s="81" customFormat="1" x14ac:dyDescent="0.25">
      <c r="A556" s="79"/>
      <c r="B556" s="79"/>
      <c r="C556" s="79"/>
      <c r="D556" s="79"/>
      <c r="E556" s="79"/>
      <c r="F556" s="79"/>
      <c r="G556" s="79"/>
      <c r="H556" s="79"/>
      <c r="I556" s="79"/>
      <c r="J556" s="79"/>
      <c r="K556" s="80"/>
      <c r="P556" s="82"/>
      <c r="Q556" s="82"/>
      <c r="R556" s="82"/>
      <c r="S556" s="82"/>
      <c r="T556" s="82"/>
      <c r="U556" s="82"/>
      <c r="V556" s="82"/>
      <c r="W556" s="82"/>
      <c r="X556" s="82"/>
      <c r="Y556" s="82"/>
      <c r="Z556" s="82"/>
      <c r="AA556" s="82"/>
    </row>
    <row r="557" spans="1:27" s="81" customFormat="1" x14ac:dyDescent="0.25">
      <c r="A557" s="79"/>
      <c r="B557" s="79"/>
      <c r="C557" s="79"/>
      <c r="D557" s="79"/>
      <c r="E557" s="79"/>
      <c r="F557" s="79"/>
      <c r="G557" s="79"/>
      <c r="H557" s="79"/>
      <c r="I557" s="79"/>
      <c r="J557" s="79"/>
      <c r="K557" s="80"/>
      <c r="P557" s="82"/>
      <c r="Q557" s="82"/>
      <c r="R557" s="82"/>
      <c r="S557" s="82"/>
      <c r="T557" s="82"/>
      <c r="U557" s="82"/>
      <c r="V557" s="82"/>
      <c r="W557" s="82"/>
      <c r="X557" s="82"/>
      <c r="Y557" s="82"/>
      <c r="Z557" s="82"/>
      <c r="AA557" s="82"/>
    </row>
    <row r="558" spans="1:27" s="81" customFormat="1" x14ac:dyDescent="0.25">
      <c r="A558" s="79"/>
      <c r="B558" s="79"/>
      <c r="C558" s="79"/>
      <c r="D558" s="79"/>
      <c r="E558" s="79"/>
      <c r="F558" s="79"/>
      <c r="G558" s="79"/>
      <c r="H558" s="79"/>
      <c r="I558" s="79"/>
      <c r="J558" s="79"/>
      <c r="K558" s="80"/>
      <c r="P558" s="82"/>
      <c r="Q558" s="82"/>
      <c r="R558" s="82"/>
      <c r="S558" s="82"/>
      <c r="T558" s="82"/>
      <c r="U558" s="82"/>
      <c r="V558" s="82"/>
      <c r="W558" s="82"/>
      <c r="X558" s="82"/>
      <c r="Y558" s="82"/>
      <c r="Z558" s="82"/>
      <c r="AA558" s="82"/>
    </row>
    <row r="559" spans="1:27" s="81" customFormat="1" x14ac:dyDescent="0.25">
      <c r="A559" s="79"/>
      <c r="B559" s="79"/>
      <c r="C559" s="79"/>
      <c r="D559" s="79"/>
      <c r="E559" s="79"/>
      <c r="F559" s="79"/>
      <c r="G559" s="79"/>
      <c r="H559" s="79"/>
      <c r="I559" s="79"/>
      <c r="J559" s="79"/>
      <c r="K559" s="80"/>
      <c r="P559" s="82"/>
      <c r="Q559" s="82"/>
      <c r="R559" s="82"/>
      <c r="S559" s="82"/>
      <c r="T559" s="82"/>
      <c r="U559" s="82"/>
      <c r="V559" s="82"/>
      <c r="W559" s="82"/>
      <c r="X559" s="82"/>
      <c r="Y559" s="82"/>
      <c r="Z559" s="82"/>
      <c r="AA559" s="82"/>
    </row>
    <row r="560" spans="1:27" s="81" customFormat="1" x14ac:dyDescent="0.25">
      <c r="A560" s="79"/>
      <c r="B560" s="79"/>
      <c r="C560" s="79"/>
      <c r="D560" s="79"/>
      <c r="E560" s="79"/>
      <c r="F560" s="79"/>
      <c r="G560" s="79"/>
      <c r="H560" s="79"/>
      <c r="I560" s="79"/>
      <c r="J560" s="79"/>
      <c r="K560" s="80"/>
      <c r="P560" s="82"/>
      <c r="Q560" s="82"/>
      <c r="R560" s="82"/>
      <c r="S560" s="82"/>
      <c r="T560" s="82"/>
      <c r="U560" s="82"/>
      <c r="V560" s="82"/>
      <c r="W560" s="82"/>
      <c r="X560" s="82"/>
      <c r="Y560" s="82"/>
      <c r="Z560" s="82"/>
      <c r="AA560" s="82"/>
    </row>
    <row r="561" spans="1:27" s="81" customFormat="1" x14ac:dyDescent="0.25">
      <c r="A561" s="79"/>
      <c r="B561" s="79"/>
      <c r="C561" s="79"/>
      <c r="D561" s="79"/>
      <c r="E561" s="79"/>
      <c r="F561" s="79"/>
      <c r="G561" s="79"/>
      <c r="H561" s="79"/>
      <c r="I561" s="79"/>
      <c r="J561" s="79"/>
      <c r="K561" s="80"/>
      <c r="P561" s="82"/>
      <c r="Q561" s="82"/>
      <c r="R561" s="82"/>
      <c r="S561" s="82"/>
      <c r="T561" s="82"/>
      <c r="U561" s="82"/>
      <c r="V561" s="82"/>
      <c r="W561" s="82"/>
      <c r="X561" s="82"/>
      <c r="Y561" s="82"/>
      <c r="Z561" s="82"/>
      <c r="AA561" s="82"/>
    </row>
    <row r="562" spans="1:27" s="81" customFormat="1" x14ac:dyDescent="0.25">
      <c r="A562" s="79"/>
      <c r="B562" s="79"/>
      <c r="C562" s="79"/>
      <c r="D562" s="79"/>
      <c r="E562" s="79"/>
      <c r="F562" s="79"/>
      <c r="G562" s="79"/>
      <c r="H562" s="79"/>
      <c r="I562" s="79"/>
      <c r="J562" s="79"/>
      <c r="K562" s="80"/>
      <c r="P562" s="82"/>
      <c r="Q562" s="82"/>
      <c r="R562" s="82"/>
      <c r="S562" s="82"/>
      <c r="T562" s="82"/>
      <c r="U562" s="82"/>
      <c r="V562" s="82"/>
      <c r="W562" s="82"/>
      <c r="X562" s="82"/>
      <c r="Y562" s="82"/>
      <c r="Z562" s="82"/>
      <c r="AA562" s="82"/>
    </row>
    <row r="563" spans="1:27" s="81" customFormat="1" x14ac:dyDescent="0.25">
      <c r="A563" s="79"/>
      <c r="B563" s="79"/>
      <c r="C563" s="79"/>
      <c r="D563" s="79"/>
      <c r="E563" s="79"/>
      <c r="F563" s="79"/>
      <c r="G563" s="79"/>
      <c r="H563" s="79"/>
      <c r="I563" s="79"/>
      <c r="J563" s="79"/>
      <c r="K563" s="80"/>
      <c r="P563" s="82"/>
      <c r="Q563" s="82"/>
      <c r="R563" s="82"/>
      <c r="S563" s="82"/>
      <c r="T563" s="82"/>
      <c r="U563" s="82"/>
      <c r="V563" s="82"/>
      <c r="W563" s="82"/>
      <c r="X563" s="82"/>
      <c r="Y563" s="82"/>
      <c r="Z563" s="82"/>
      <c r="AA563" s="82"/>
    </row>
    <row r="564" spans="1:27" s="81" customFormat="1" x14ac:dyDescent="0.25">
      <c r="A564" s="79"/>
      <c r="B564" s="79"/>
      <c r="C564" s="79"/>
      <c r="D564" s="79"/>
      <c r="E564" s="79"/>
      <c r="F564" s="79"/>
      <c r="G564" s="79"/>
      <c r="H564" s="79"/>
      <c r="I564" s="79"/>
      <c r="J564" s="79"/>
      <c r="K564" s="80"/>
      <c r="P564" s="82"/>
      <c r="Q564" s="82"/>
      <c r="R564" s="82"/>
      <c r="S564" s="82"/>
      <c r="T564" s="82"/>
      <c r="U564" s="82"/>
      <c r="V564" s="82"/>
      <c r="W564" s="82"/>
      <c r="X564" s="82"/>
      <c r="Y564" s="82"/>
      <c r="Z564" s="82"/>
      <c r="AA564" s="82"/>
    </row>
    <row r="565" spans="1:27" s="81" customFormat="1" x14ac:dyDescent="0.25">
      <c r="A565" s="79"/>
      <c r="B565" s="79"/>
      <c r="C565" s="79"/>
      <c r="D565" s="79"/>
      <c r="E565" s="79"/>
      <c r="F565" s="79"/>
      <c r="G565" s="79"/>
      <c r="H565" s="79"/>
      <c r="I565" s="79"/>
      <c r="J565" s="79"/>
      <c r="K565" s="80"/>
      <c r="P565" s="82"/>
      <c r="Q565" s="82"/>
      <c r="R565" s="82"/>
      <c r="S565" s="82"/>
      <c r="T565" s="82"/>
      <c r="U565" s="82"/>
      <c r="V565" s="82"/>
      <c r="W565" s="82"/>
      <c r="X565" s="82"/>
      <c r="Y565" s="82"/>
      <c r="Z565" s="82"/>
      <c r="AA565" s="82"/>
    </row>
    <row r="566" spans="1:27" s="81" customFormat="1" x14ac:dyDescent="0.25">
      <c r="A566" s="79"/>
      <c r="B566" s="79"/>
      <c r="C566" s="79"/>
      <c r="D566" s="79"/>
      <c r="E566" s="79"/>
      <c r="F566" s="79"/>
      <c r="G566" s="79"/>
      <c r="H566" s="79"/>
      <c r="I566" s="79"/>
      <c r="J566" s="79"/>
      <c r="K566" s="80"/>
      <c r="P566" s="82"/>
      <c r="Q566" s="82"/>
      <c r="R566" s="82"/>
      <c r="S566" s="82"/>
      <c r="T566" s="82"/>
      <c r="U566" s="82"/>
      <c r="V566" s="82"/>
      <c r="W566" s="82"/>
      <c r="X566" s="82"/>
      <c r="Y566" s="82"/>
      <c r="Z566" s="82"/>
      <c r="AA566" s="82"/>
    </row>
    <row r="567" spans="1:27" s="81" customFormat="1" x14ac:dyDescent="0.25">
      <c r="A567" s="79"/>
      <c r="B567" s="79"/>
      <c r="C567" s="79"/>
      <c r="D567" s="79"/>
      <c r="E567" s="79"/>
      <c r="F567" s="79"/>
      <c r="G567" s="79"/>
      <c r="H567" s="79"/>
      <c r="I567" s="79"/>
      <c r="J567" s="79"/>
      <c r="K567" s="80"/>
      <c r="P567" s="82"/>
      <c r="Q567" s="82"/>
      <c r="R567" s="82"/>
      <c r="S567" s="82"/>
      <c r="T567" s="82"/>
      <c r="U567" s="82"/>
      <c r="V567" s="82"/>
      <c r="W567" s="82"/>
      <c r="X567" s="82"/>
      <c r="Y567" s="82"/>
      <c r="Z567" s="82"/>
      <c r="AA567" s="82"/>
    </row>
    <row r="568" spans="1:27" s="81" customFormat="1" x14ac:dyDescent="0.25">
      <c r="A568" s="79"/>
      <c r="B568" s="79"/>
      <c r="C568" s="79"/>
      <c r="D568" s="79"/>
      <c r="E568" s="79"/>
      <c r="F568" s="79"/>
      <c r="G568" s="79"/>
      <c r="H568" s="79"/>
      <c r="I568" s="79"/>
      <c r="J568" s="79"/>
      <c r="K568" s="80"/>
      <c r="P568" s="82"/>
      <c r="Q568" s="82"/>
      <c r="R568" s="82"/>
      <c r="S568" s="82"/>
      <c r="T568" s="82"/>
      <c r="U568" s="82"/>
      <c r="V568" s="82"/>
      <c r="W568" s="82"/>
      <c r="X568" s="82"/>
      <c r="Y568" s="82"/>
      <c r="Z568" s="82"/>
      <c r="AA568" s="82"/>
    </row>
    <row r="569" spans="1:27" s="81" customFormat="1" x14ac:dyDescent="0.25">
      <c r="A569" s="79"/>
      <c r="B569" s="79"/>
      <c r="C569" s="79"/>
      <c r="D569" s="79"/>
      <c r="E569" s="79"/>
      <c r="F569" s="79"/>
      <c r="G569" s="79"/>
      <c r="H569" s="79"/>
      <c r="I569" s="79"/>
      <c r="J569" s="79"/>
      <c r="K569" s="80"/>
      <c r="P569" s="82"/>
      <c r="Q569" s="82"/>
      <c r="R569" s="82"/>
      <c r="S569" s="82"/>
      <c r="T569" s="82"/>
      <c r="U569" s="82"/>
      <c r="V569" s="82"/>
      <c r="W569" s="82"/>
      <c r="X569" s="82"/>
      <c r="Y569" s="82"/>
      <c r="Z569" s="82"/>
      <c r="AA569" s="82"/>
    </row>
    <row r="570" spans="1:27" s="81" customFormat="1" x14ac:dyDescent="0.25">
      <c r="A570" s="79"/>
      <c r="B570" s="79"/>
      <c r="C570" s="79"/>
      <c r="D570" s="79"/>
      <c r="E570" s="79"/>
      <c r="F570" s="79"/>
      <c r="G570" s="79"/>
      <c r="H570" s="79"/>
      <c r="I570" s="79"/>
      <c r="J570" s="79"/>
      <c r="K570" s="80"/>
      <c r="P570" s="82"/>
      <c r="Q570" s="82"/>
      <c r="R570" s="82"/>
      <c r="S570" s="82"/>
      <c r="T570" s="82"/>
      <c r="U570" s="82"/>
      <c r="V570" s="82"/>
      <c r="W570" s="82"/>
      <c r="X570" s="82"/>
      <c r="Y570" s="82"/>
      <c r="Z570" s="82"/>
      <c r="AA570" s="82"/>
    </row>
    <row r="571" spans="1:27" s="81" customFormat="1" x14ac:dyDescent="0.25">
      <c r="A571" s="79"/>
      <c r="B571" s="79"/>
      <c r="C571" s="79"/>
      <c r="D571" s="79"/>
      <c r="E571" s="79"/>
      <c r="F571" s="79"/>
      <c r="G571" s="79"/>
      <c r="H571" s="79"/>
      <c r="I571" s="79"/>
      <c r="J571" s="79"/>
      <c r="K571" s="80"/>
      <c r="P571" s="82"/>
      <c r="Q571" s="82"/>
      <c r="R571" s="82"/>
      <c r="S571" s="82"/>
      <c r="T571" s="82"/>
      <c r="U571" s="82"/>
      <c r="V571" s="82"/>
      <c r="W571" s="82"/>
      <c r="X571" s="82"/>
      <c r="Y571" s="82"/>
      <c r="Z571" s="82"/>
      <c r="AA571" s="82"/>
    </row>
    <row r="572" spans="1:27" s="81" customFormat="1" x14ac:dyDescent="0.25">
      <c r="A572" s="79"/>
      <c r="B572" s="79"/>
      <c r="C572" s="79"/>
      <c r="D572" s="79"/>
      <c r="E572" s="79"/>
      <c r="F572" s="79"/>
      <c r="G572" s="79"/>
      <c r="H572" s="79"/>
      <c r="I572" s="79"/>
      <c r="J572" s="79"/>
      <c r="K572" s="80"/>
      <c r="P572" s="82"/>
      <c r="Q572" s="82"/>
      <c r="R572" s="82"/>
      <c r="S572" s="82"/>
      <c r="T572" s="82"/>
      <c r="U572" s="82"/>
      <c r="V572" s="82"/>
      <c r="W572" s="82"/>
      <c r="X572" s="82"/>
      <c r="Y572" s="82"/>
      <c r="Z572" s="82"/>
      <c r="AA572" s="82"/>
    </row>
    <row r="573" spans="1:27" s="81" customFormat="1" x14ac:dyDescent="0.25">
      <c r="A573" s="79"/>
      <c r="B573" s="79"/>
      <c r="C573" s="79"/>
      <c r="D573" s="79"/>
      <c r="E573" s="79"/>
      <c r="F573" s="79"/>
      <c r="G573" s="79"/>
      <c r="H573" s="79"/>
      <c r="I573" s="79"/>
      <c r="J573" s="79"/>
      <c r="K573" s="80"/>
      <c r="P573" s="82"/>
      <c r="Q573" s="82"/>
      <c r="R573" s="82"/>
      <c r="S573" s="82"/>
      <c r="T573" s="82"/>
      <c r="U573" s="82"/>
      <c r="V573" s="82"/>
      <c r="W573" s="82"/>
      <c r="X573" s="82"/>
      <c r="Y573" s="82"/>
      <c r="Z573" s="82"/>
      <c r="AA573" s="82"/>
    </row>
    <row r="574" spans="1:27" s="81" customFormat="1" x14ac:dyDescent="0.25">
      <c r="A574" s="79"/>
      <c r="B574" s="79"/>
      <c r="C574" s="79"/>
      <c r="D574" s="79"/>
      <c r="E574" s="79"/>
      <c r="F574" s="79"/>
      <c r="G574" s="79"/>
      <c r="H574" s="79"/>
      <c r="I574" s="79"/>
      <c r="J574" s="79"/>
      <c r="K574" s="80"/>
      <c r="P574" s="82"/>
      <c r="Q574" s="82"/>
      <c r="R574" s="82"/>
      <c r="S574" s="82"/>
      <c r="T574" s="82"/>
      <c r="U574" s="82"/>
      <c r="V574" s="82"/>
      <c r="W574" s="82"/>
      <c r="X574" s="82"/>
      <c r="Y574" s="82"/>
      <c r="Z574" s="82"/>
      <c r="AA574" s="82"/>
    </row>
    <row r="575" spans="1:27" s="81" customFormat="1" x14ac:dyDescent="0.25">
      <c r="A575" s="79"/>
      <c r="B575" s="79"/>
      <c r="C575" s="79"/>
      <c r="D575" s="79"/>
      <c r="E575" s="79"/>
      <c r="F575" s="79"/>
      <c r="G575" s="79"/>
      <c r="H575" s="79"/>
      <c r="I575" s="79"/>
      <c r="J575" s="79"/>
      <c r="K575" s="80"/>
      <c r="P575" s="82"/>
      <c r="Q575" s="82"/>
      <c r="R575" s="82"/>
      <c r="S575" s="82"/>
      <c r="T575" s="82"/>
      <c r="U575" s="82"/>
      <c r="V575" s="82"/>
      <c r="W575" s="82"/>
      <c r="X575" s="82"/>
      <c r="Y575" s="82"/>
      <c r="Z575" s="82"/>
      <c r="AA575" s="82"/>
    </row>
    <row r="576" spans="1:27" s="81" customFormat="1" x14ac:dyDescent="0.25">
      <c r="A576" s="79"/>
      <c r="B576" s="79"/>
      <c r="C576" s="79"/>
      <c r="D576" s="79"/>
      <c r="E576" s="79"/>
      <c r="F576" s="79"/>
      <c r="G576" s="79"/>
      <c r="H576" s="79"/>
      <c r="I576" s="79"/>
      <c r="J576" s="79"/>
      <c r="K576" s="80"/>
      <c r="P576" s="82"/>
      <c r="Q576" s="82"/>
      <c r="R576" s="82"/>
      <c r="S576" s="82"/>
      <c r="T576" s="82"/>
      <c r="U576" s="82"/>
      <c r="V576" s="82"/>
      <c r="W576" s="82"/>
      <c r="X576" s="82"/>
      <c r="Y576" s="82"/>
      <c r="Z576" s="82"/>
      <c r="AA576" s="82"/>
    </row>
    <row r="577" spans="1:27" s="81" customFormat="1" x14ac:dyDescent="0.25">
      <c r="A577" s="79"/>
      <c r="B577" s="79"/>
      <c r="C577" s="79"/>
      <c r="D577" s="79"/>
      <c r="E577" s="79"/>
      <c r="F577" s="79"/>
      <c r="G577" s="79"/>
      <c r="H577" s="79"/>
      <c r="I577" s="79"/>
      <c r="J577" s="79"/>
      <c r="K577" s="80"/>
      <c r="P577" s="82"/>
      <c r="Q577" s="82"/>
      <c r="R577" s="82"/>
      <c r="S577" s="82"/>
      <c r="T577" s="82"/>
      <c r="U577" s="82"/>
      <c r="V577" s="82"/>
      <c r="W577" s="82"/>
      <c r="X577" s="82"/>
      <c r="Y577" s="82"/>
      <c r="Z577" s="82"/>
      <c r="AA577" s="82"/>
    </row>
    <row r="578" spans="1:27" s="81" customFormat="1" x14ac:dyDescent="0.25">
      <c r="A578" s="79"/>
      <c r="B578" s="79"/>
      <c r="C578" s="79"/>
      <c r="D578" s="79"/>
      <c r="E578" s="79"/>
      <c r="F578" s="79"/>
      <c r="G578" s="79"/>
      <c r="H578" s="79"/>
      <c r="I578" s="79"/>
      <c r="J578" s="79"/>
      <c r="K578" s="80"/>
      <c r="P578" s="82"/>
      <c r="Q578" s="82"/>
      <c r="R578" s="82"/>
      <c r="S578" s="82"/>
      <c r="T578" s="82"/>
      <c r="U578" s="82"/>
      <c r="V578" s="82"/>
      <c r="W578" s="82"/>
      <c r="X578" s="82"/>
      <c r="Y578" s="82"/>
      <c r="Z578" s="82"/>
      <c r="AA578" s="82"/>
    </row>
    <row r="579" spans="1:27" s="81" customFormat="1" x14ac:dyDescent="0.25">
      <c r="A579" s="79"/>
      <c r="B579" s="79"/>
      <c r="C579" s="79"/>
      <c r="D579" s="79"/>
      <c r="E579" s="79"/>
      <c r="F579" s="79"/>
      <c r="G579" s="79"/>
      <c r="H579" s="79"/>
      <c r="I579" s="79"/>
      <c r="J579" s="79"/>
      <c r="K579" s="80"/>
      <c r="P579" s="82"/>
      <c r="Q579" s="82"/>
      <c r="R579" s="82"/>
      <c r="S579" s="82"/>
      <c r="T579" s="82"/>
      <c r="U579" s="82"/>
      <c r="V579" s="82"/>
      <c r="W579" s="82"/>
      <c r="X579" s="82"/>
      <c r="Y579" s="82"/>
      <c r="Z579" s="82"/>
      <c r="AA579" s="82"/>
    </row>
    <row r="580" spans="1:27" s="81" customFormat="1" x14ac:dyDescent="0.25">
      <c r="A580" s="79"/>
      <c r="B580" s="79"/>
      <c r="C580" s="79"/>
      <c r="D580" s="79"/>
      <c r="E580" s="79"/>
      <c r="F580" s="79"/>
      <c r="G580" s="79"/>
      <c r="H580" s="79"/>
      <c r="I580" s="79"/>
      <c r="J580" s="79"/>
      <c r="K580" s="80"/>
      <c r="P580" s="82"/>
      <c r="Q580" s="82"/>
      <c r="R580" s="82"/>
      <c r="S580" s="82"/>
      <c r="T580" s="82"/>
      <c r="U580" s="82"/>
      <c r="V580" s="82"/>
      <c r="W580" s="82"/>
      <c r="X580" s="82"/>
      <c r="Y580" s="82"/>
      <c r="Z580" s="82"/>
      <c r="AA580" s="82"/>
    </row>
    <row r="581" spans="1:27" s="81" customFormat="1" x14ac:dyDescent="0.25">
      <c r="A581" s="79"/>
      <c r="B581" s="79"/>
      <c r="C581" s="79"/>
      <c r="D581" s="79"/>
      <c r="E581" s="79"/>
      <c r="F581" s="79"/>
      <c r="G581" s="79"/>
      <c r="H581" s="79"/>
      <c r="I581" s="79"/>
      <c r="J581" s="79"/>
      <c r="K581" s="80"/>
      <c r="P581" s="82"/>
      <c r="Q581" s="82"/>
      <c r="R581" s="82"/>
      <c r="S581" s="82"/>
      <c r="T581" s="82"/>
      <c r="U581" s="82"/>
      <c r="V581" s="82"/>
      <c r="W581" s="82"/>
      <c r="X581" s="82"/>
      <c r="Y581" s="82"/>
      <c r="Z581" s="82"/>
      <c r="AA581" s="82"/>
    </row>
    <row r="582" spans="1:27" s="81" customFormat="1" x14ac:dyDescent="0.25">
      <c r="A582" s="79"/>
      <c r="B582" s="79"/>
      <c r="C582" s="79"/>
      <c r="D582" s="79"/>
      <c r="E582" s="79"/>
      <c r="F582" s="79"/>
      <c r="G582" s="79"/>
      <c r="H582" s="79"/>
      <c r="I582" s="79"/>
      <c r="J582" s="79"/>
      <c r="K582" s="80"/>
      <c r="P582" s="82"/>
      <c r="Q582" s="82"/>
      <c r="R582" s="82"/>
      <c r="S582" s="82"/>
      <c r="T582" s="82"/>
      <c r="U582" s="82"/>
      <c r="V582" s="82"/>
      <c r="W582" s="82"/>
      <c r="X582" s="82"/>
      <c r="Y582" s="82"/>
      <c r="Z582" s="82"/>
      <c r="AA582" s="82"/>
    </row>
    <row r="583" spans="1:27" s="81" customFormat="1" x14ac:dyDescent="0.25">
      <c r="A583" s="79"/>
      <c r="B583" s="79"/>
      <c r="C583" s="79"/>
      <c r="D583" s="79"/>
      <c r="E583" s="79"/>
      <c r="F583" s="79"/>
      <c r="G583" s="79"/>
      <c r="H583" s="79"/>
      <c r="I583" s="79"/>
      <c r="J583" s="79"/>
      <c r="K583" s="80"/>
      <c r="P583" s="82"/>
      <c r="Q583" s="82"/>
      <c r="R583" s="82"/>
      <c r="S583" s="82"/>
      <c r="T583" s="82"/>
      <c r="U583" s="82"/>
      <c r="V583" s="82"/>
      <c r="W583" s="82"/>
      <c r="X583" s="82"/>
      <c r="Y583" s="82"/>
      <c r="Z583" s="82"/>
      <c r="AA583" s="82"/>
    </row>
    <row r="584" spans="1:27" s="81" customFormat="1" x14ac:dyDescent="0.25">
      <c r="A584" s="79"/>
      <c r="B584" s="79"/>
      <c r="C584" s="79"/>
      <c r="D584" s="79"/>
      <c r="E584" s="79"/>
      <c r="F584" s="79"/>
      <c r="G584" s="79"/>
      <c r="H584" s="79"/>
      <c r="I584" s="79"/>
      <c r="J584" s="79"/>
      <c r="K584" s="80"/>
      <c r="P584" s="82"/>
      <c r="Q584" s="82"/>
      <c r="R584" s="82"/>
      <c r="S584" s="82"/>
      <c r="T584" s="82"/>
      <c r="U584" s="82"/>
      <c r="V584" s="82"/>
      <c r="W584" s="82"/>
      <c r="X584" s="82"/>
      <c r="Y584" s="82"/>
      <c r="Z584" s="82"/>
      <c r="AA584" s="82"/>
    </row>
    <row r="585" spans="1:27" s="81" customFormat="1" x14ac:dyDescent="0.25">
      <c r="A585" s="79"/>
      <c r="B585" s="79"/>
      <c r="C585" s="79"/>
      <c r="D585" s="79"/>
      <c r="E585" s="79"/>
      <c r="F585" s="79"/>
      <c r="G585" s="79"/>
      <c r="H585" s="79"/>
      <c r="I585" s="79"/>
      <c r="J585" s="79"/>
      <c r="K585" s="80"/>
      <c r="P585" s="82"/>
      <c r="Q585" s="82"/>
      <c r="R585" s="82"/>
      <c r="S585" s="82"/>
      <c r="T585" s="82"/>
      <c r="U585" s="82"/>
      <c r="V585" s="82"/>
      <c r="W585" s="82"/>
      <c r="X585" s="82"/>
      <c r="Y585" s="82"/>
      <c r="Z585" s="82"/>
      <c r="AA585" s="82"/>
    </row>
    <row r="586" spans="1:27" s="81" customFormat="1" x14ac:dyDescent="0.25">
      <c r="A586" s="79"/>
      <c r="B586" s="79"/>
      <c r="C586" s="79"/>
      <c r="D586" s="79"/>
      <c r="E586" s="79"/>
      <c r="F586" s="79"/>
      <c r="G586" s="79"/>
      <c r="H586" s="79"/>
      <c r="I586" s="79"/>
      <c r="J586" s="79"/>
      <c r="K586" s="80"/>
      <c r="P586" s="82"/>
      <c r="Q586" s="82"/>
      <c r="R586" s="82"/>
      <c r="S586" s="82"/>
      <c r="T586" s="82"/>
      <c r="U586" s="82"/>
      <c r="V586" s="82"/>
      <c r="W586" s="82"/>
      <c r="X586" s="82"/>
      <c r="Y586" s="82"/>
      <c r="Z586" s="82"/>
      <c r="AA586" s="82"/>
    </row>
    <row r="587" spans="1:27" s="81" customFormat="1" x14ac:dyDescent="0.25">
      <c r="A587" s="79"/>
      <c r="B587" s="79"/>
      <c r="C587" s="79"/>
      <c r="D587" s="79"/>
      <c r="E587" s="79"/>
      <c r="F587" s="79"/>
      <c r="G587" s="79"/>
      <c r="H587" s="79"/>
      <c r="I587" s="79"/>
      <c r="J587" s="79"/>
      <c r="K587" s="80"/>
      <c r="P587" s="82"/>
      <c r="Q587" s="82"/>
      <c r="R587" s="82"/>
      <c r="S587" s="82"/>
      <c r="T587" s="82"/>
      <c r="U587" s="82"/>
      <c r="V587" s="82"/>
      <c r="W587" s="82"/>
      <c r="X587" s="82"/>
      <c r="Y587" s="82"/>
      <c r="Z587" s="82"/>
      <c r="AA587" s="82"/>
    </row>
    <row r="588" spans="1:27" s="81" customFormat="1" x14ac:dyDescent="0.25">
      <c r="A588" s="79"/>
      <c r="B588" s="79"/>
      <c r="C588" s="79"/>
      <c r="D588" s="79"/>
      <c r="E588" s="79"/>
      <c r="F588" s="79"/>
      <c r="G588" s="79"/>
      <c r="H588" s="79"/>
      <c r="I588" s="79"/>
      <c r="J588" s="79"/>
      <c r="K588" s="80"/>
      <c r="P588" s="82"/>
      <c r="Q588" s="82"/>
      <c r="R588" s="82"/>
      <c r="S588" s="82"/>
      <c r="T588" s="82"/>
      <c r="U588" s="82"/>
      <c r="V588" s="82"/>
      <c r="W588" s="82"/>
      <c r="X588" s="82"/>
      <c r="Y588" s="82"/>
      <c r="Z588" s="82"/>
      <c r="AA588" s="82"/>
    </row>
    <row r="589" spans="1:27" s="81" customFormat="1" x14ac:dyDescent="0.25">
      <c r="A589" s="79"/>
      <c r="B589" s="79"/>
      <c r="C589" s="79"/>
      <c r="D589" s="79"/>
      <c r="E589" s="79"/>
      <c r="F589" s="79"/>
      <c r="G589" s="79"/>
      <c r="H589" s="79"/>
      <c r="I589" s="79"/>
      <c r="J589" s="79"/>
      <c r="K589" s="80"/>
      <c r="P589" s="82"/>
      <c r="Q589" s="82"/>
      <c r="R589" s="82"/>
      <c r="S589" s="82"/>
      <c r="T589" s="82"/>
      <c r="U589" s="82"/>
      <c r="V589" s="82"/>
      <c r="W589" s="82"/>
      <c r="X589" s="82"/>
      <c r="Y589" s="82"/>
      <c r="Z589" s="82"/>
      <c r="AA589" s="82"/>
    </row>
    <row r="590" spans="1:27" s="81" customFormat="1" x14ac:dyDescent="0.25">
      <c r="A590" s="79"/>
      <c r="B590" s="79"/>
      <c r="C590" s="79"/>
      <c r="D590" s="79"/>
      <c r="E590" s="79"/>
      <c r="F590" s="79"/>
      <c r="G590" s="79"/>
      <c r="H590" s="79"/>
      <c r="I590" s="79"/>
      <c r="J590" s="79"/>
      <c r="K590" s="80"/>
      <c r="P590" s="82"/>
      <c r="Q590" s="82"/>
      <c r="R590" s="82"/>
      <c r="S590" s="82"/>
      <c r="T590" s="82"/>
      <c r="U590" s="82"/>
      <c r="V590" s="82"/>
      <c r="W590" s="82"/>
      <c r="X590" s="82"/>
      <c r="Y590" s="82"/>
      <c r="Z590" s="82"/>
      <c r="AA590" s="82"/>
    </row>
    <row r="591" spans="1:27" s="81" customFormat="1" x14ac:dyDescent="0.25">
      <c r="A591" s="79"/>
      <c r="B591" s="79"/>
      <c r="C591" s="79"/>
      <c r="D591" s="79"/>
      <c r="E591" s="79"/>
      <c r="F591" s="79"/>
      <c r="G591" s="79"/>
      <c r="H591" s="79"/>
      <c r="I591" s="79"/>
      <c r="J591" s="79"/>
      <c r="K591" s="80"/>
      <c r="P591" s="82"/>
      <c r="Q591" s="82"/>
      <c r="R591" s="82"/>
      <c r="S591" s="82"/>
      <c r="T591" s="82"/>
      <c r="U591" s="82"/>
      <c r="V591" s="82"/>
      <c r="W591" s="82"/>
      <c r="X591" s="82"/>
      <c r="Y591" s="82"/>
      <c r="Z591" s="82"/>
      <c r="AA591" s="82"/>
    </row>
    <row r="592" spans="1:27" s="81" customFormat="1" x14ac:dyDescent="0.25">
      <c r="A592" s="79"/>
      <c r="B592" s="79"/>
      <c r="C592" s="79"/>
      <c r="D592" s="79"/>
      <c r="E592" s="79"/>
      <c r="F592" s="79"/>
      <c r="G592" s="79"/>
      <c r="H592" s="79"/>
      <c r="I592" s="79"/>
      <c r="J592" s="79"/>
      <c r="K592" s="80"/>
      <c r="P592" s="82"/>
      <c r="Q592" s="82"/>
      <c r="R592" s="82"/>
      <c r="S592" s="82"/>
      <c r="T592" s="82"/>
      <c r="U592" s="82"/>
      <c r="V592" s="82"/>
      <c r="W592" s="82"/>
      <c r="X592" s="82"/>
      <c r="Y592" s="82"/>
      <c r="Z592" s="82"/>
      <c r="AA592" s="82"/>
    </row>
    <row r="593" spans="1:27" s="81" customFormat="1" x14ac:dyDescent="0.25">
      <c r="A593" s="79"/>
      <c r="B593" s="79"/>
      <c r="C593" s="79"/>
      <c r="D593" s="79"/>
      <c r="E593" s="79"/>
      <c r="F593" s="79"/>
      <c r="G593" s="79"/>
      <c r="H593" s="79"/>
      <c r="I593" s="79"/>
      <c r="J593" s="79"/>
      <c r="K593" s="80"/>
      <c r="P593" s="82"/>
      <c r="Q593" s="82"/>
      <c r="R593" s="82"/>
      <c r="S593" s="82"/>
      <c r="T593" s="82"/>
      <c r="U593" s="82"/>
      <c r="V593" s="82"/>
      <c r="W593" s="82"/>
      <c r="X593" s="82"/>
      <c r="Y593" s="82"/>
      <c r="Z593" s="82"/>
      <c r="AA593" s="82"/>
    </row>
    <row r="594" spans="1:27" s="81" customFormat="1" x14ac:dyDescent="0.25">
      <c r="A594" s="79"/>
      <c r="B594" s="79"/>
      <c r="C594" s="79"/>
      <c r="D594" s="79"/>
      <c r="E594" s="79"/>
      <c r="F594" s="79"/>
      <c r="G594" s="79"/>
      <c r="H594" s="79"/>
      <c r="I594" s="79"/>
      <c r="J594" s="79"/>
      <c r="K594" s="80"/>
      <c r="P594" s="82"/>
      <c r="Q594" s="82"/>
      <c r="R594" s="82"/>
      <c r="S594" s="82"/>
      <c r="T594" s="82"/>
      <c r="U594" s="82"/>
      <c r="V594" s="82"/>
      <c r="W594" s="82"/>
      <c r="X594" s="82"/>
      <c r="Y594" s="82"/>
      <c r="Z594" s="82"/>
      <c r="AA594" s="82"/>
    </row>
    <row r="595" spans="1:27" s="81" customFormat="1" x14ac:dyDescent="0.25">
      <c r="A595" s="79"/>
      <c r="B595" s="79"/>
      <c r="C595" s="79"/>
      <c r="D595" s="79"/>
      <c r="E595" s="79"/>
      <c r="F595" s="79"/>
      <c r="G595" s="79"/>
      <c r="H595" s="79"/>
      <c r="I595" s="79"/>
      <c r="J595" s="79"/>
      <c r="K595" s="80"/>
      <c r="P595" s="82"/>
      <c r="Q595" s="82"/>
      <c r="R595" s="82"/>
      <c r="S595" s="82"/>
      <c r="T595" s="82"/>
      <c r="U595" s="82"/>
      <c r="V595" s="82"/>
      <c r="W595" s="82"/>
      <c r="X595" s="82"/>
      <c r="Y595" s="82"/>
      <c r="Z595" s="82"/>
      <c r="AA595" s="82"/>
    </row>
    <row r="596" spans="1:27" s="81" customFormat="1" x14ac:dyDescent="0.25">
      <c r="A596" s="79"/>
      <c r="B596" s="79"/>
      <c r="C596" s="79"/>
      <c r="D596" s="79"/>
      <c r="E596" s="79"/>
      <c r="F596" s="79"/>
      <c r="G596" s="79"/>
      <c r="H596" s="79"/>
      <c r="I596" s="79"/>
      <c r="J596" s="79"/>
      <c r="K596" s="80"/>
      <c r="P596" s="82"/>
      <c r="Q596" s="82"/>
      <c r="R596" s="82"/>
      <c r="S596" s="82"/>
      <c r="T596" s="82"/>
      <c r="U596" s="82"/>
      <c r="V596" s="82"/>
      <c r="W596" s="82"/>
      <c r="X596" s="82"/>
      <c r="Y596" s="82"/>
      <c r="Z596" s="82"/>
      <c r="AA596" s="82"/>
    </row>
    <row r="597" spans="1:27" s="81" customFormat="1" x14ac:dyDescent="0.25">
      <c r="A597" s="79"/>
      <c r="B597" s="79"/>
      <c r="C597" s="79"/>
      <c r="D597" s="79"/>
      <c r="E597" s="79"/>
      <c r="F597" s="79"/>
      <c r="G597" s="79"/>
      <c r="H597" s="79"/>
      <c r="I597" s="79"/>
      <c r="J597" s="79"/>
      <c r="K597" s="80"/>
      <c r="P597" s="82"/>
      <c r="Q597" s="82"/>
      <c r="R597" s="82"/>
      <c r="S597" s="82"/>
      <c r="T597" s="82"/>
      <c r="U597" s="82"/>
      <c r="V597" s="82"/>
      <c r="W597" s="82"/>
      <c r="X597" s="82"/>
      <c r="Y597" s="82"/>
      <c r="Z597" s="82"/>
      <c r="AA597" s="82"/>
    </row>
    <row r="598" spans="1:27" s="81" customFormat="1" x14ac:dyDescent="0.25">
      <c r="A598" s="79"/>
      <c r="B598" s="79"/>
      <c r="C598" s="79"/>
      <c r="D598" s="79"/>
      <c r="E598" s="79"/>
      <c r="F598" s="79"/>
      <c r="G598" s="79"/>
      <c r="H598" s="79"/>
      <c r="I598" s="79"/>
      <c r="J598" s="79"/>
      <c r="K598" s="80"/>
      <c r="P598" s="82"/>
      <c r="Q598" s="82"/>
      <c r="R598" s="82"/>
      <c r="S598" s="82"/>
      <c r="T598" s="82"/>
      <c r="U598" s="82"/>
      <c r="V598" s="82"/>
      <c r="W598" s="82"/>
      <c r="X598" s="82"/>
      <c r="Y598" s="82"/>
      <c r="Z598" s="82"/>
      <c r="AA598" s="82"/>
    </row>
    <row r="599" spans="1:27" s="81" customFormat="1" x14ac:dyDescent="0.25">
      <c r="A599" s="79"/>
      <c r="B599" s="79"/>
      <c r="C599" s="79"/>
      <c r="D599" s="79"/>
      <c r="E599" s="79"/>
      <c r="F599" s="79"/>
      <c r="G599" s="79"/>
      <c r="H599" s="79"/>
      <c r="I599" s="79"/>
      <c r="J599" s="79"/>
      <c r="K599" s="80"/>
      <c r="P599" s="82"/>
      <c r="Q599" s="82"/>
      <c r="R599" s="82"/>
      <c r="S599" s="82"/>
      <c r="T599" s="82"/>
      <c r="U599" s="82"/>
      <c r="V599" s="82"/>
      <c r="W599" s="82"/>
      <c r="X599" s="82"/>
      <c r="Y599" s="82"/>
      <c r="Z599" s="82"/>
      <c r="AA599" s="82"/>
    </row>
    <row r="600" spans="1:27" s="81" customFormat="1" x14ac:dyDescent="0.25">
      <c r="A600" s="79"/>
      <c r="B600" s="79"/>
      <c r="C600" s="79"/>
      <c r="D600" s="79"/>
      <c r="E600" s="79"/>
      <c r="F600" s="79"/>
      <c r="G600" s="79"/>
      <c r="H600" s="79"/>
      <c r="I600" s="79"/>
      <c r="J600" s="79"/>
      <c r="K600" s="80"/>
      <c r="P600" s="82"/>
      <c r="Q600" s="82"/>
      <c r="R600" s="82"/>
      <c r="S600" s="82"/>
      <c r="T600" s="82"/>
      <c r="U600" s="82"/>
      <c r="V600" s="82"/>
      <c r="W600" s="82"/>
      <c r="X600" s="82"/>
      <c r="Y600" s="82"/>
      <c r="Z600" s="82"/>
      <c r="AA600" s="82"/>
    </row>
    <row r="601" spans="1:27" s="81" customFormat="1" x14ac:dyDescent="0.25">
      <c r="A601" s="79"/>
      <c r="B601" s="79"/>
      <c r="C601" s="79"/>
      <c r="D601" s="79"/>
      <c r="E601" s="79"/>
      <c r="F601" s="79"/>
      <c r="G601" s="79"/>
      <c r="H601" s="79"/>
      <c r="I601" s="79"/>
      <c r="J601" s="79"/>
      <c r="K601" s="80"/>
      <c r="P601" s="82"/>
      <c r="Q601" s="82"/>
      <c r="R601" s="82"/>
      <c r="S601" s="82"/>
      <c r="T601" s="82"/>
      <c r="U601" s="82"/>
      <c r="V601" s="82"/>
      <c r="W601" s="82"/>
      <c r="X601" s="82"/>
      <c r="Y601" s="82"/>
      <c r="Z601" s="82"/>
      <c r="AA601" s="82"/>
    </row>
    <row r="602" spans="1:27" s="81" customFormat="1" x14ac:dyDescent="0.25">
      <c r="A602" s="79"/>
      <c r="B602" s="79"/>
      <c r="C602" s="79"/>
      <c r="D602" s="79"/>
      <c r="E602" s="79"/>
      <c r="F602" s="79"/>
      <c r="G602" s="79"/>
      <c r="H602" s="79"/>
      <c r="I602" s="79"/>
      <c r="J602" s="79"/>
      <c r="K602" s="80"/>
      <c r="P602" s="82"/>
      <c r="Q602" s="82"/>
      <c r="R602" s="82"/>
      <c r="S602" s="82"/>
      <c r="T602" s="82"/>
      <c r="U602" s="82"/>
      <c r="V602" s="82"/>
      <c r="W602" s="82"/>
      <c r="X602" s="82"/>
      <c r="Y602" s="82"/>
      <c r="Z602" s="82"/>
      <c r="AA602" s="82"/>
    </row>
    <row r="603" spans="1:27" s="81" customFormat="1" x14ac:dyDescent="0.25">
      <c r="A603" s="79"/>
      <c r="B603" s="79"/>
      <c r="C603" s="79"/>
      <c r="D603" s="79"/>
      <c r="E603" s="79"/>
      <c r="F603" s="79"/>
      <c r="G603" s="79"/>
      <c r="H603" s="79"/>
      <c r="I603" s="79"/>
      <c r="J603" s="79"/>
      <c r="K603" s="80"/>
      <c r="P603" s="82"/>
      <c r="Q603" s="82"/>
      <c r="R603" s="82"/>
      <c r="S603" s="82"/>
      <c r="T603" s="82"/>
      <c r="U603" s="82"/>
      <c r="V603" s="82"/>
      <c r="W603" s="82"/>
      <c r="X603" s="82"/>
      <c r="Y603" s="82"/>
      <c r="Z603" s="82"/>
      <c r="AA603" s="82"/>
    </row>
    <row r="604" spans="1:27" s="81" customFormat="1" x14ac:dyDescent="0.25">
      <c r="A604" s="79"/>
      <c r="B604" s="79"/>
      <c r="C604" s="79"/>
      <c r="D604" s="79"/>
      <c r="E604" s="79"/>
      <c r="F604" s="79"/>
      <c r="G604" s="79"/>
      <c r="H604" s="79"/>
      <c r="I604" s="79"/>
      <c r="J604" s="79"/>
      <c r="K604" s="80"/>
      <c r="P604" s="82"/>
      <c r="Q604" s="82"/>
      <c r="R604" s="82"/>
      <c r="S604" s="82"/>
      <c r="T604" s="82"/>
      <c r="U604" s="82"/>
      <c r="V604" s="82"/>
      <c r="W604" s="82"/>
      <c r="X604" s="82"/>
      <c r="Y604" s="82"/>
      <c r="Z604" s="82"/>
      <c r="AA604" s="82"/>
    </row>
    <row r="605" spans="1:27" s="81" customFormat="1" x14ac:dyDescent="0.25">
      <c r="A605" s="79"/>
      <c r="B605" s="79"/>
      <c r="C605" s="79"/>
      <c r="D605" s="79"/>
      <c r="E605" s="79"/>
      <c r="F605" s="79"/>
      <c r="G605" s="79"/>
      <c r="H605" s="79"/>
      <c r="I605" s="79"/>
      <c r="J605" s="79"/>
      <c r="K605" s="80"/>
      <c r="P605" s="82"/>
      <c r="Q605" s="82"/>
      <c r="R605" s="82"/>
      <c r="S605" s="82"/>
      <c r="T605" s="82"/>
      <c r="U605" s="82"/>
      <c r="V605" s="82"/>
      <c r="W605" s="82"/>
      <c r="X605" s="82"/>
      <c r="Y605" s="82"/>
      <c r="Z605" s="82"/>
      <c r="AA605" s="82"/>
    </row>
    <row r="606" spans="1:27" s="81" customFormat="1" x14ac:dyDescent="0.25">
      <c r="A606" s="79"/>
      <c r="B606" s="79"/>
      <c r="C606" s="79"/>
      <c r="D606" s="79"/>
      <c r="E606" s="79"/>
      <c r="F606" s="79"/>
      <c r="G606" s="79"/>
      <c r="H606" s="79"/>
      <c r="I606" s="79"/>
      <c r="J606" s="79"/>
      <c r="K606" s="80"/>
      <c r="P606" s="82"/>
      <c r="Q606" s="82"/>
      <c r="R606" s="82"/>
      <c r="S606" s="82"/>
      <c r="T606" s="82"/>
      <c r="U606" s="82"/>
      <c r="V606" s="82"/>
      <c r="W606" s="82"/>
      <c r="X606" s="82"/>
      <c r="Y606" s="82"/>
      <c r="Z606" s="82"/>
      <c r="AA606" s="82"/>
    </row>
    <row r="607" spans="1:27" s="81" customFormat="1" x14ac:dyDescent="0.25">
      <c r="A607" s="79"/>
      <c r="B607" s="79"/>
      <c r="C607" s="79"/>
      <c r="D607" s="79"/>
      <c r="E607" s="79"/>
      <c r="F607" s="79"/>
      <c r="G607" s="79"/>
      <c r="H607" s="79"/>
      <c r="I607" s="79"/>
      <c r="J607" s="79"/>
      <c r="K607" s="80"/>
      <c r="P607" s="82"/>
      <c r="Q607" s="82"/>
      <c r="R607" s="82"/>
      <c r="S607" s="82"/>
      <c r="T607" s="82"/>
      <c r="U607" s="82"/>
      <c r="V607" s="82"/>
      <c r="W607" s="82"/>
      <c r="X607" s="82"/>
      <c r="Y607" s="82"/>
      <c r="Z607" s="82"/>
      <c r="AA607" s="82"/>
    </row>
    <row r="608" spans="1:27" s="81" customFormat="1" x14ac:dyDescent="0.25">
      <c r="A608" s="79"/>
      <c r="B608" s="79"/>
      <c r="C608" s="79"/>
      <c r="D608" s="79"/>
      <c r="E608" s="79"/>
      <c r="F608" s="79"/>
      <c r="G608" s="79"/>
      <c r="H608" s="79"/>
      <c r="I608" s="79"/>
      <c r="J608" s="79"/>
      <c r="K608" s="80"/>
      <c r="P608" s="82"/>
      <c r="Q608" s="82"/>
      <c r="R608" s="82"/>
      <c r="S608" s="82"/>
      <c r="T608" s="82"/>
      <c r="U608" s="82"/>
      <c r="V608" s="82"/>
      <c r="W608" s="82"/>
      <c r="X608" s="82"/>
      <c r="Y608" s="82"/>
      <c r="Z608" s="82"/>
      <c r="AA608" s="82"/>
    </row>
    <row r="609" spans="1:27" s="81" customFormat="1" x14ac:dyDescent="0.25">
      <c r="A609" s="79"/>
      <c r="B609" s="79"/>
      <c r="C609" s="79"/>
      <c r="D609" s="79"/>
      <c r="E609" s="79"/>
      <c r="F609" s="79"/>
      <c r="G609" s="79"/>
      <c r="H609" s="79"/>
      <c r="I609" s="79"/>
      <c r="J609" s="79"/>
      <c r="K609" s="80"/>
      <c r="P609" s="82"/>
      <c r="Q609" s="82"/>
      <c r="R609" s="82"/>
      <c r="S609" s="82"/>
      <c r="T609" s="82"/>
      <c r="U609" s="82"/>
      <c r="V609" s="82"/>
      <c r="W609" s="82"/>
      <c r="X609" s="82"/>
      <c r="Y609" s="82"/>
      <c r="Z609" s="82"/>
      <c r="AA609" s="82"/>
    </row>
    <row r="610" spans="1:27" s="81" customFormat="1" x14ac:dyDescent="0.25">
      <c r="A610" s="79"/>
      <c r="B610" s="79"/>
      <c r="C610" s="79"/>
      <c r="D610" s="79"/>
      <c r="E610" s="79"/>
      <c r="F610" s="79"/>
      <c r="G610" s="79"/>
      <c r="H610" s="79"/>
      <c r="I610" s="79"/>
      <c r="J610" s="79"/>
      <c r="K610" s="80"/>
      <c r="P610" s="82"/>
      <c r="Q610" s="82"/>
      <c r="R610" s="82"/>
      <c r="S610" s="82"/>
      <c r="T610" s="82"/>
      <c r="U610" s="82"/>
      <c r="V610" s="82"/>
      <c r="W610" s="82"/>
      <c r="X610" s="82"/>
      <c r="Y610" s="82"/>
      <c r="Z610" s="82"/>
      <c r="AA610" s="82"/>
    </row>
    <row r="611" spans="1:27" s="81" customFormat="1" x14ac:dyDescent="0.25">
      <c r="A611" s="79"/>
      <c r="B611" s="79"/>
      <c r="C611" s="79"/>
      <c r="D611" s="79"/>
      <c r="E611" s="79"/>
      <c r="F611" s="79"/>
      <c r="G611" s="79"/>
      <c r="H611" s="79"/>
      <c r="I611" s="79"/>
      <c r="J611" s="79"/>
      <c r="K611" s="80"/>
      <c r="P611" s="82"/>
      <c r="Q611" s="82"/>
      <c r="R611" s="82"/>
      <c r="S611" s="82"/>
      <c r="T611" s="82"/>
      <c r="U611" s="82"/>
      <c r="V611" s="82"/>
      <c r="W611" s="82"/>
      <c r="X611" s="82"/>
      <c r="Y611" s="82"/>
      <c r="Z611" s="82"/>
      <c r="AA611" s="82"/>
    </row>
    <row r="612" spans="1:27" s="81" customFormat="1" x14ac:dyDescent="0.25">
      <c r="A612" s="79"/>
      <c r="B612" s="79"/>
      <c r="C612" s="79"/>
      <c r="D612" s="79"/>
      <c r="E612" s="79"/>
      <c r="F612" s="79"/>
      <c r="G612" s="79"/>
      <c r="H612" s="79"/>
      <c r="I612" s="79"/>
      <c r="J612" s="79"/>
      <c r="K612" s="80"/>
      <c r="P612" s="82"/>
      <c r="Q612" s="82"/>
      <c r="R612" s="82"/>
      <c r="S612" s="82"/>
      <c r="T612" s="82"/>
      <c r="U612" s="82"/>
      <c r="V612" s="82"/>
      <c r="W612" s="82"/>
      <c r="X612" s="82"/>
      <c r="Y612" s="82"/>
      <c r="Z612" s="82"/>
      <c r="AA612" s="82"/>
    </row>
    <row r="613" spans="1:27" s="81" customFormat="1" x14ac:dyDescent="0.25">
      <c r="A613" s="79"/>
      <c r="B613" s="79"/>
      <c r="C613" s="79"/>
      <c r="D613" s="79"/>
      <c r="E613" s="79"/>
      <c r="F613" s="79"/>
      <c r="G613" s="79"/>
      <c r="H613" s="79"/>
      <c r="I613" s="79"/>
      <c r="J613" s="79"/>
      <c r="K613" s="80"/>
      <c r="P613" s="82"/>
      <c r="Q613" s="82"/>
      <c r="R613" s="82"/>
      <c r="S613" s="82"/>
      <c r="T613" s="82"/>
      <c r="U613" s="82"/>
      <c r="V613" s="82"/>
      <c r="W613" s="82"/>
      <c r="X613" s="82"/>
      <c r="Y613" s="82"/>
      <c r="Z613" s="82"/>
      <c r="AA613" s="82"/>
    </row>
    <row r="614" spans="1:27" s="81" customFormat="1" x14ac:dyDescent="0.25">
      <c r="A614" s="79"/>
      <c r="B614" s="79"/>
      <c r="C614" s="79"/>
      <c r="D614" s="79"/>
      <c r="E614" s="79"/>
      <c r="F614" s="79"/>
      <c r="G614" s="79"/>
      <c r="H614" s="79"/>
      <c r="I614" s="79"/>
      <c r="J614" s="79"/>
      <c r="K614" s="80"/>
      <c r="P614" s="82"/>
      <c r="Q614" s="82"/>
      <c r="R614" s="82"/>
      <c r="S614" s="82"/>
      <c r="T614" s="82"/>
      <c r="U614" s="82"/>
      <c r="V614" s="82"/>
      <c r="W614" s="82"/>
      <c r="X614" s="82"/>
      <c r="Y614" s="82"/>
      <c r="Z614" s="82"/>
      <c r="AA614" s="82"/>
    </row>
    <row r="615" spans="1:27" s="81" customFormat="1" x14ac:dyDescent="0.25">
      <c r="A615" s="79"/>
      <c r="B615" s="79"/>
      <c r="C615" s="79"/>
      <c r="D615" s="79"/>
      <c r="E615" s="79"/>
      <c r="F615" s="79"/>
      <c r="G615" s="79"/>
      <c r="H615" s="79"/>
      <c r="I615" s="79"/>
      <c r="J615" s="79"/>
      <c r="K615" s="80"/>
      <c r="P615" s="82"/>
      <c r="Q615" s="82"/>
      <c r="R615" s="82"/>
      <c r="S615" s="82"/>
      <c r="T615" s="82"/>
      <c r="U615" s="82"/>
      <c r="V615" s="82"/>
      <c r="W615" s="82"/>
      <c r="X615" s="82"/>
      <c r="Y615" s="82"/>
      <c r="Z615" s="82"/>
      <c r="AA615" s="82"/>
    </row>
    <row r="616" spans="1:27" s="81" customFormat="1" x14ac:dyDescent="0.25">
      <c r="A616" s="79"/>
      <c r="B616" s="79"/>
      <c r="C616" s="79"/>
      <c r="D616" s="79"/>
      <c r="E616" s="79"/>
      <c r="F616" s="79"/>
      <c r="G616" s="79"/>
      <c r="H616" s="79"/>
      <c r="I616" s="79"/>
      <c r="J616" s="79"/>
      <c r="K616" s="80"/>
      <c r="P616" s="82"/>
      <c r="Q616" s="82"/>
      <c r="R616" s="82"/>
      <c r="S616" s="82"/>
      <c r="T616" s="82"/>
      <c r="U616" s="82"/>
      <c r="V616" s="82"/>
      <c r="W616" s="82"/>
      <c r="X616" s="82"/>
      <c r="Y616" s="82"/>
      <c r="Z616" s="82"/>
      <c r="AA616" s="82"/>
    </row>
    <row r="617" spans="1:27" s="81" customFormat="1" x14ac:dyDescent="0.25">
      <c r="A617" s="79"/>
      <c r="B617" s="79"/>
      <c r="C617" s="79"/>
      <c r="D617" s="79"/>
      <c r="E617" s="79"/>
      <c r="F617" s="79"/>
      <c r="G617" s="79"/>
      <c r="H617" s="79"/>
      <c r="I617" s="79"/>
      <c r="J617" s="79"/>
      <c r="K617" s="80"/>
      <c r="P617" s="82"/>
      <c r="Q617" s="82"/>
      <c r="R617" s="82"/>
      <c r="S617" s="82"/>
      <c r="T617" s="82"/>
      <c r="U617" s="82"/>
      <c r="V617" s="82"/>
      <c r="W617" s="82"/>
      <c r="X617" s="82"/>
      <c r="Y617" s="82"/>
      <c r="Z617" s="82"/>
      <c r="AA617" s="82"/>
    </row>
    <row r="618" spans="1:27" s="81" customFormat="1" x14ac:dyDescent="0.25">
      <c r="A618" s="79"/>
      <c r="B618" s="79"/>
      <c r="C618" s="79"/>
      <c r="D618" s="79"/>
      <c r="E618" s="79"/>
      <c r="F618" s="79"/>
      <c r="G618" s="79"/>
      <c r="H618" s="79"/>
      <c r="I618" s="79"/>
      <c r="J618" s="79"/>
      <c r="K618" s="80"/>
      <c r="P618" s="82"/>
      <c r="Q618" s="82"/>
      <c r="R618" s="82"/>
      <c r="S618" s="82"/>
      <c r="T618" s="82"/>
      <c r="U618" s="82"/>
      <c r="V618" s="82"/>
      <c r="W618" s="82"/>
      <c r="X618" s="82"/>
      <c r="Y618" s="82"/>
      <c r="Z618" s="82"/>
      <c r="AA618" s="82"/>
    </row>
    <row r="619" spans="1:27" s="81" customFormat="1" x14ac:dyDescent="0.25">
      <c r="A619" s="79"/>
      <c r="B619" s="79"/>
      <c r="C619" s="79"/>
      <c r="D619" s="79"/>
      <c r="E619" s="79"/>
      <c r="F619" s="79"/>
      <c r="G619" s="79"/>
      <c r="H619" s="79"/>
      <c r="I619" s="79"/>
      <c r="J619" s="79"/>
      <c r="K619" s="80"/>
      <c r="P619" s="82"/>
      <c r="Q619" s="82"/>
      <c r="R619" s="82"/>
      <c r="S619" s="82"/>
      <c r="T619" s="82"/>
      <c r="U619" s="82"/>
      <c r="V619" s="82"/>
      <c r="W619" s="82"/>
      <c r="X619" s="82"/>
      <c r="Y619" s="82"/>
      <c r="Z619" s="82"/>
      <c r="AA619" s="82"/>
    </row>
    <row r="620" spans="1:27" s="81" customFormat="1" x14ac:dyDescent="0.25">
      <c r="A620" s="79"/>
      <c r="B620" s="79"/>
      <c r="C620" s="79"/>
      <c r="D620" s="79"/>
      <c r="E620" s="79"/>
      <c r="F620" s="79"/>
      <c r="G620" s="79"/>
      <c r="H620" s="79"/>
      <c r="I620" s="79"/>
      <c r="J620" s="79"/>
      <c r="K620" s="80"/>
      <c r="P620" s="82"/>
      <c r="Q620" s="82"/>
      <c r="R620" s="82"/>
      <c r="S620" s="82"/>
      <c r="T620" s="82"/>
      <c r="U620" s="82"/>
      <c r="V620" s="82"/>
      <c r="W620" s="82"/>
      <c r="X620" s="82"/>
      <c r="Y620" s="82"/>
      <c r="Z620" s="82"/>
      <c r="AA620" s="82"/>
    </row>
    <row r="621" spans="1:27" s="81" customFormat="1" x14ac:dyDescent="0.25">
      <c r="A621" s="79"/>
      <c r="B621" s="79"/>
      <c r="C621" s="79"/>
      <c r="D621" s="79"/>
      <c r="E621" s="79"/>
      <c r="F621" s="79"/>
      <c r="G621" s="79"/>
      <c r="H621" s="79"/>
      <c r="I621" s="79"/>
      <c r="J621" s="79"/>
      <c r="K621" s="80"/>
      <c r="P621" s="82"/>
      <c r="Q621" s="82"/>
      <c r="R621" s="82"/>
      <c r="S621" s="82"/>
      <c r="T621" s="82"/>
      <c r="U621" s="82"/>
      <c r="V621" s="82"/>
      <c r="W621" s="82"/>
      <c r="X621" s="82"/>
      <c r="Y621" s="82"/>
      <c r="Z621" s="82"/>
      <c r="AA621" s="82"/>
    </row>
    <row r="622" spans="1:27" s="81" customFormat="1" x14ac:dyDescent="0.25">
      <c r="A622" s="79"/>
      <c r="B622" s="79"/>
      <c r="C622" s="79"/>
      <c r="D622" s="79"/>
      <c r="E622" s="79"/>
      <c r="F622" s="79"/>
      <c r="G622" s="79"/>
      <c r="H622" s="79"/>
      <c r="I622" s="79"/>
      <c r="J622" s="79"/>
      <c r="K622" s="80"/>
      <c r="P622" s="82"/>
      <c r="Q622" s="82"/>
      <c r="R622" s="82"/>
      <c r="S622" s="82"/>
      <c r="T622" s="82"/>
      <c r="U622" s="82"/>
      <c r="V622" s="82"/>
      <c r="W622" s="82"/>
      <c r="X622" s="82"/>
      <c r="Y622" s="82"/>
      <c r="Z622" s="82"/>
      <c r="AA622" s="82"/>
    </row>
    <row r="623" spans="1:27" s="81" customFormat="1" x14ac:dyDescent="0.25">
      <c r="A623" s="79"/>
      <c r="B623" s="79"/>
      <c r="C623" s="79"/>
      <c r="D623" s="79"/>
      <c r="E623" s="79"/>
      <c r="F623" s="79"/>
      <c r="G623" s="79"/>
      <c r="H623" s="79"/>
      <c r="I623" s="79"/>
      <c r="J623" s="79"/>
      <c r="K623" s="80"/>
      <c r="P623" s="82"/>
      <c r="Q623" s="82"/>
      <c r="R623" s="82"/>
      <c r="S623" s="82"/>
      <c r="T623" s="82"/>
      <c r="U623" s="82"/>
      <c r="V623" s="82"/>
      <c r="W623" s="82"/>
      <c r="X623" s="82"/>
      <c r="Y623" s="82"/>
      <c r="Z623" s="82"/>
      <c r="AA623" s="82"/>
    </row>
    <row r="624" spans="1:27" s="81" customFormat="1" x14ac:dyDescent="0.25">
      <c r="A624" s="79"/>
      <c r="B624" s="79"/>
      <c r="C624" s="79"/>
      <c r="D624" s="79"/>
      <c r="E624" s="79"/>
      <c r="F624" s="79"/>
      <c r="G624" s="79"/>
      <c r="H624" s="79"/>
      <c r="I624" s="79"/>
      <c r="J624" s="79"/>
      <c r="K624" s="80"/>
      <c r="P624" s="82"/>
      <c r="Q624" s="82"/>
      <c r="R624" s="82"/>
      <c r="S624" s="82"/>
      <c r="T624" s="82"/>
      <c r="U624" s="82"/>
      <c r="V624" s="82"/>
      <c r="W624" s="82"/>
      <c r="X624" s="82"/>
      <c r="Y624" s="82"/>
      <c r="Z624" s="82"/>
      <c r="AA624" s="82"/>
    </row>
    <row r="625" spans="1:27" s="81" customFormat="1" x14ac:dyDescent="0.25">
      <c r="A625" s="79"/>
      <c r="B625" s="79"/>
      <c r="C625" s="79"/>
      <c r="D625" s="79"/>
      <c r="E625" s="79"/>
      <c r="F625" s="79"/>
      <c r="G625" s="79"/>
      <c r="H625" s="79"/>
      <c r="I625" s="79"/>
      <c r="J625" s="79"/>
      <c r="K625" s="80"/>
      <c r="P625" s="82"/>
      <c r="Q625" s="82"/>
      <c r="R625" s="82"/>
      <c r="S625" s="82"/>
      <c r="T625" s="82"/>
      <c r="U625" s="82"/>
      <c r="V625" s="82"/>
      <c r="W625" s="82"/>
      <c r="X625" s="82"/>
      <c r="Y625" s="82"/>
      <c r="Z625" s="82"/>
      <c r="AA625" s="82"/>
    </row>
    <row r="626" spans="1:27" s="81" customFormat="1" x14ac:dyDescent="0.25">
      <c r="A626" s="79"/>
      <c r="B626" s="79"/>
      <c r="C626" s="79"/>
      <c r="D626" s="79"/>
      <c r="E626" s="79"/>
      <c r="F626" s="79"/>
      <c r="G626" s="79"/>
      <c r="H626" s="79"/>
      <c r="I626" s="79"/>
      <c r="J626" s="79"/>
      <c r="K626" s="80"/>
      <c r="P626" s="82"/>
      <c r="Q626" s="82"/>
      <c r="R626" s="82"/>
      <c r="S626" s="82"/>
      <c r="T626" s="82"/>
      <c r="U626" s="82"/>
      <c r="V626" s="82"/>
      <c r="W626" s="82"/>
      <c r="X626" s="82"/>
      <c r="Y626" s="82"/>
      <c r="Z626" s="82"/>
      <c r="AA626" s="82"/>
    </row>
    <row r="627" spans="1:27" s="81" customFormat="1" x14ac:dyDescent="0.25">
      <c r="A627" s="79"/>
      <c r="B627" s="79"/>
      <c r="C627" s="79"/>
      <c r="D627" s="79"/>
      <c r="E627" s="79"/>
      <c r="F627" s="79"/>
      <c r="G627" s="79"/>
      <c r="H627" s="79"/>
      <c r="I627" s="79"/>
      <c r="J627" s="79"/>
      <c r="K627" s="80"/>
      <c r="P627" s="82"/>
      <c r="Q627" s="82"/>
      <c r="R627" s="82"/>
      <c r="S627" s="82"/>
      <c r="T627" s="82"/>
      <c r="U627" s="82"/>
      <c r="V627" s="82"/>
      <c r="W627" s="82"/>
      <c r="X627" s="82"/>
      <c r="Y627" s="82"/>
      <c r="Z627" s="82"/>
      <c r="AA627" s="82"/>
    </row>
    <row r="628" spans="1:27" s="81" customFormat="1" x14ac:dyDescent="0.25">
      <c r="A628" s="79"/>
      <c r="B628" s="79"/>
      <c r="C628" s="79"/>
      <c r="D628" s="79"/>
      <c r="E628" s="79"/>
      <c r="F628" s="79"/>
      <c r="G628" s="79"/>
      <c r="H628" s="79"/>
      <c r="I628" s="79"/>
      <c r="J628" s="79"/>
      <c r="K628" s="80"/>
      <c r="P628" s="82"/>
      <c r="Q628" s="82"/>
      <c r="R628" s="82"/>
      <c r="S628" s="82"/>
      <c r="T628" s="82"/>
      <c r="U628" s="82"/>
      <c r="V628" s="82"/>
      <c r="W628" s="82"/>
      <c r="X628" s="82"/>
      <c r="Y628" s="82"/>
      <c r="Z628" s="82"/>
      <c r="AA628" s="82"/>
    </row>
    <row r="629" spans="1:27" s="81" customFormat="1" x14ac:dyDescent="0.25">
      <c r="A629" s="79"/>
      <c r="B629" s="79"/>
      <c r="C629" s="79"/>
      <c r="D629" s="79"/>
      <c r="E629" s="79"/>
      <c r="F629" s="79"/>
      <c r="G629" s="79"/>
      <c r="H629" s="79"/>
      <c r="I629" s="79"/>
      <c r="J629" s="79"/>
      <c r="K629" s="80"/>
      <c r="P629" s="82"/>
      <c r="Q629" s="82"/>
      <c r="R629" s="82"/>
      <c r="S629" s="82"/>
      <c r="T629" s="82"/>
      <c r="U629" s="82"/>
      <c r="V629" s="82"/>
      <c r="W629" s="82"/>
      <c r="X629" s="82"/>
      <c r="Y629" s="82"/>
      <c r="Z629" s="82"/>
      <c r="AA629" s="82"/>
    </row>
    <row r="630" spans="1:27" s="81" customFormat="1" x14ac:dyDescent="0.25">
      <c r="A630" s="79"/>
      <c r="B630" s="79"/>
      <c r="C630" s="79"/>
      <c r="D630" s="79"/>
      <c r="E630" s="79"/>
      <c r="F630" s="79"/>
      <c r="G630" s="79"/>
      <c r="H630" s="79"/>
      <c r="I630" s="79"/>
      <c r="J630" s="79"/>
      <c r="K630" s="80"/>
      <c r="P630" s="82"/>
      <c r="Q630" s="82"/>
      <c r="R630" s="82"/>
      <c r="S630" s="82"/>
      <c r="T630" s="82"/>
      <c r="U630" s="82"/>
      <c r="V630" s="82"/>
      <c r="W630" s="82"/>
      <c r="X630" s="82"/>
      <c r="Y630" s="82"/>
      <c r="Z630" s="82"/>
      <c r="AA630" s="82"/>
    </row>
    <row r="631" spans="1:27" s="81" customFormat="1" x14ac:dyDescent="0.25">
      <c r="A631" s="79"/>
      <c r="B631" s="79"/>
      <c r="C631" s="79"/>
      <c r="D631" s="79"/>
      <c r="E631" s="79"/>
      <c r="F631" s="79"/>
      <c r="G631" s="79"/>
      <c r="H631" s="79"/>
      <c r="I631" s="79"/>
      <c r="J631" s="79"/>
      <c r="K631" s="80"/>
      <c r="P631" s="82"/>
      <c r="Q631" s="82"/>
      <c r="R631" s="82"/>
      <c r="S631" s="82"/>
      <c r="T631" s="82"/>
      <c r="U631" s="82"/>
      <c r="V631" s="82"/>
      <c r="W631" s="82"/>
      <c r="X631" s="82"/>
      <c r="Y631" s="82"/>
      <c r="Z631" s="82"/>
      <c r="AA631" s="82"/>
    </row>
    <row r="632" spans="1:27" s="81" customFormat="1" x14ac:dyDescent="0.25">
      <c r="A632" s="79"/>
      <c r="B632" s="79"/>
      <c r="C632" s="79"/>
      <c r="D632" s="79"/>
      <c r="E632" s="79"/>
      <c r="F632" s="79"/>
      <c r="G632" s="79"/>
      <c r="H632" s="79"/>
      <c r="I632" s="79"/>
      <c r="J632" s="79"/>
      <c r="K632" s="80"/>
      <c r="P632" s="82"/>
      <c r="Q632" s="82"/>
      <c r="R632" s="82"/>
      <c r="S632" s="82"/>
      <c r="T632" s="82"/>
      <c r="U632" s="82"/>
      <c r="V632" s="82"/>
      <c r="W632" s="82"/>
      <c r="X632" s="82"/>
      <c r="Y632" s="82"/>
      <c r="Z632" s="82"/>
      <c r="AA632" s="82"/>
    </row>
    <row r="633" spans="1:27" s="81" customFormat="1" x14ac:dyDescent="0.25">
      <c r="A633" s="79"/>
      <c r="B633" s="79"/>
      <c r="C633" s="79"/>
      <c r="D633" s="79"/>
      <c r="E633" s="79"/>
      <c r="F633" s="79"/>
      <c r="G633" s="79"/>
      <c r="H633" s="79"/>
      <c r="I633" s="79"/>
      <c r="J633" s="79"/>
      <c r="K633" s="80"/>
      <c r="P633" s="82"/>
      <c r="Q633" s="82"/>
      <c r="R633" s="82"/>
      <c r="S633" s="82"/>
      <c r="T633" s="82"/>
      <c r="U633" s="82"/>
      <c r="V633" s="82"/>
      <c r="W633" s="82"/>
      <c r="X633" s="82"/>
      <c r="Y633" s="82"/>
      <c r="Z633" s="82"/>
      <c r="AA633" s="82"/>
    </row>
    <row r="634" spans="1:27" s="81" customFormat="1" x14ac:dyDescent="0.25">
      <c r="A634" s="79"/>
      <c r="B634" s="79"/>
      <c r="C634" s="79"/>
      <c r="D634" s="79"/>
      <c r="E634" s="79"/>
      <c r="F634" s="79"/>
      <c r="G634" s="79"/>
      <c r="H634" s="79"/>
      <c r="I634" s="79"/>
      <c r="J634" s="79"/>
      <c r="K634" s="80"/>
      <c r="P634" s="82"/>
      <c r="Q634" s="82"/>
      <c r="R634" s="82"/>
      <c r="S634" s="82"/>
      <c r="T634" s="82"/>
      <c r="U634" s="82"/>
      <c r="V634" s="82"/>
      <c r="W634" s="82"/>
      <c r="X634" s="82"/>
      <c r="Y634" s="82"/>
      <c r="Z634" s="82"/>
      <c r="AA634" s="82"/>
    </row>
    <row r="635" spans="1:27" s="81" customFormat="1" x14ac:dyDescent="0.25">
      <c r="A635" s="79"/>
      <c r="B635" s="79"/>
      <c r="C635" s="79"/>
      <c r="D635" s="79"/>
      <c r="E635" s="79"/>
      <c r="F635" s="79"/>
      <c r="G635" s="79"/>
      <c r="H635" s="79"/>
      <c r="I635" s="79"/>
      <c r="J635" s="79"/>
      <c r="K635" s="80"/>
      <c r="P635" s="82"/>
      <c r="Q635" s="82"/>
      <c r="R635" s="82"/>
      <c r="S635" s="82"/>
      <c r="T635" s="82"/>
      <c r="U635" s="82"/>
      <c r="V635" s="82"/>
      <c r="W635" s="82"/>
      <c r="X635" s="82"/>
      <c r="Y635" s="82"/>
      <c r="Z635" s="82"/>
      <c r="AA635" s="82"/>
    </row>
    <row r="636" spans="1:27" s="81" customFormat="1" x14ac:dyDescent="0.25">
      <c r="A636" s="79"/>
      <c r="B636" s="79"/>
      <c r="C636" s="79"/>
      <c r="D636" s="79"/>
      <c r="E636" s="79"/>
      <c r="F636" s="79"/>
      <c r="G636" s="79"/>
      <c r="H636" s="79"/>
      <c r="I636" s="79"/>
      <c r="J636" s="79"/>
      <c r="K636" s="80"/>
      <c r="P636" s="82"/>
      <c r="Q636" s="82"/>
      <c r="R636" s="82"/>
      <c r="S636" s="82"/>
      <c r="T636" s="82"/>
      <c r="U636" s="82"/>
      <c r="V636" s="82"/>
      <c r="W636" s="82"/>
      <c r="X636" s="82"/>
      <c r="Y636" s="82"/>
      <c r="Z636" s="82"/>
      <c r="AA636" s="82"/>
    </row>
    <row r="637" spans="1:27" s="81" customFormat="1" x14ac:dyDescent="0.25">
      <c r="A637" s="79"/>
      <c r="B637" s="79"/>
      <c r="C637" s="79"/>
      <c r="D637" s="79"/>
      <c r="E637" s="79"/>
      <c r="F637" s="79"/>
      <c r="G637" s="79"/>
      <c r="H637" s="79"/>
      <c r="I637" s="79"/>
      <c r="J637" s="79"/>
      <c r="K637" s="80"/>
      <c r="P637" s="82"/>
      <c r="Q637" s="82"/>
      <c r="R637" s="82"/>
      <c r="S637" s="82"/>
      <c r="T637" s="82"/>
      <c r="U637" s="82"/>
      <c r="V637" s="82"/>
      <c r="W637" s="82"/>
      <c r="X637" s="82"/>
      <c r="Y637" s="82"/>
      <c r="Z637" s="82"/>
      <c r="AA637" s="82"/>
    </row>
    <row r="638" spans="1:27" s="81" customFormat="1" x14ac:dyDescent="0.25">
      <c r="A638" s="79"/>
      <c r="B638" s="79"/>
      <c r="C638" s="79"/>
      <c r="D638" s="79"/>
      <c r="E638" s="79"/>
      <c r="F638" s="79"/>
      <c r="G638" s="79"/>
      <c r="H638" s="79"/>
      <c r="I638" s="79"/>
      <c r="J638" s="79"/>
      <c r="K638" s="80"/>
      <c r="P638" s="82"/>
      <c r="Q638" s="82"/>
      <c r="R638" s="82"/>
      <c r="S638" s="82"/>
      <c r="T638" s="82"/>
      <c r="U638" s="82"/>
      <c r="V638" s="82"/>
      <c r="W638" s="82"/>
      <c r="X638" s="82"/>
      <c r="Y638" s="82"/>
      <c r="Z638" s="82"/>
      <c r="AA638" s="82"/>
    </row>
    <row r="639" spans="1:27" s="81" customFormat="1" x14ac:dyDescent="0.25">
      <c r="A639" s="79"/>
      <c r="B639" s="79"/>
      <c r="C639" s="79"/>
      <c r="D639" s="79"/>
      <c r="E639" s="79"/>
      <c r="F639" s="79"/>
      <c r="G639" s="79"/>
      <c r="H639" s="79"/>
      <c r="I639" s="79"/>
      <c r="J639" s="79"/>
      <c r="K639" s="80"/>
      <c r="P639" s="82"/>
      <c r="Q639" s="82"/>
      <c r="R639" s="82"/>
      <c r="S639" s="82"/>
      <c r="T639" s="82"/>
      <c r="U639" s="82"/>
      <c r="V639" s="82"/>
      <c r="W639" s="82"/>
      <c r="X639" s="82"/>
      <c r="Y639" s="82"/>
      <c r="Z639" s="82"/>
      <c r="AA639" s="82"/>
    </row>
    <row r="640" spans="1:27" s="81" customFormat="1" x14ac:dyDescent="0.25">
      <c r="A640" s="79"/>
      <c r="B640" s="79"/>
      <c r="C640" s="79"/>
      <c r="D640" s="79"/>
      <c r="E640" s="79"/>
      <c r="F640" s="79"/>
      <c r="G640" s="79"/>
      <c r="H640" s="79"/>
      <c r="I640" s="79"/>
      <c r="J640" s="79"/>
      <c r="K640" s="80"/>
      <c r="P640" s="82"/>
      <c r="Q640" s="82"/>
      <c r="R640" s="82"/>
      <c r="S640" s="82"/>
      <c r="T640" s="82"/>
      <c r="U640" s="82"/>
      <c r="V640" s="82"/>
      <c r="W640" s="82"/>
      <c r="X640" s="82"/>
      <c r="Y640" s="82"/>
      <c r="Z640" s="82"/>
      <c r="AA640" s="82"/>
    </row>
    <row r="641" spans="1:27" s="81" customFormat="1" x14ac:dyDescent="0.25">
      <c r="A641" s="79"/>
      <c r="B641" s="79"/>
      <c r="C641" s="79"/>
      <c r="D641" s="79"/>
      <c r="E641" s="79"/>
      <c r="F641" s="79"/>
      <c r="G641" s="79"/>
      <c r="H641" s="79"/>
      <c r="I641" s="79"/>
      <c r="J641" s="79"/>
      <c r="K641" s="80"/>
      <c r="P641" s="82"/>
      <c r="Q641" s="82"/>
      <c r="R641" s="82"/>
      <c r="S641" s="82"/>
      <c r="T641" s="82"/>
      <c r="U641" s="82"/>
      <c r="V641" s="82"/>
      <c r="W641" s="82"/>
      <c r="X641" s="82"/>
      <c r="Y641" s="82"/>
      <c r="Z641" s="82"/>
      <c r="AA641" s="82"/>
    </row>
    <row r="642" spans="1:27" s="81" customFormat="1" x14ac:dyDescent="0.25">
      <c r="A642" s="79"/>
      <c r="B642" s="79"/>
      <c r="C642" s="79"/>
      <c r="D642" s="79"/>
      <c r="E642" s="79"/>
      <c r="F642" s="79"/>
      <c r="G642" s="79"/>
      <c r="H642" s="79"/>
      <c r="I642" s="79"/>
      <c r="J642" s="79"/>
      <c r="K642" s="80"/>
      <c r="P642" s="82"/>
      <c r="Q642" s="82"/>
      <c r="R642" s="82"/>
      <c r="S642" s="82"/>
      <c r="T642" s="82"/>
      <c r="U642" s="82"/>
      <c r="V642" s="82"/>
      <c r="W642" s="82"/>
      <c r="X642" s="82"/>
      <c r="Y642" s="82"/>
      <c r="Z642" s="82"/>
      <c r="AA642" s="82"/>
    </row>
    <row r="643" spans="1:27" s="81" customFormat="1" x14ac:dyDescent="0.25">
      <c r="A643" s="79"/>
      <c r="B643" s="79"/>
      <c r="C643" s="79"/>
      <c r="D643" s="79"/>
      <c r="E643" s="79"/>
      <c r="F643" s="79"/>
      <c r="G643" s="79"/>
      <c r="H643" s="79"/>
      <c r="I643" s="79"/>
      <c r="J643" s="79"/>
      <c r="K643" s="80"/>
      <c r="P643" s="82"/>
      <c r="Q643" s="82"/>
      <c r="R643" s="82"/>
      <c r="S643" s="82"/>
      <c r="T643" s="82"/>
      <c r="U643" s="82"/>
      <c r="V643" s="82"/>
      <c r="W643" s="82"/>
      <c r="X643" s="82"/>
      <c r="Y643" s="82"/>
      <c r="Z643" s="82"/>
      <c r="AA643" s="82"/>
    </row>
    <row r="644" spans="1:27" s="81" customFormat="1" x14ac:dyDescent="0.25">
      <c r="A644" s="79"/>
      <c r="B644" s="79"/>
      <c r="C644" s="79"/>
      <c r="D644" s="79"/>
      <c r="E644" s="79"/>
      <c r="F644" s="79"/>
      <c r="G644" s="79"/>
      <c r="H644" s="79"/>
      <c r="I644" s="79"/>
      <c r="J644" s="79"/>
      <c r="K644" s="80"/>
      <c r="P644" s="82"/>
      <c r="Q644" s="82"/>
      <c r="R644" s="82"/>
      <c r="S644" s="82"/>
      <c r="T644" s="82"/>
      <c r="U644" s="82"/>
      <c r="V644" s="82"/>
      <c r="W644" s="82"/>
      <c r="X644" s="82"/>
      <c r="Y644" s="82"/>
      <c r="Z644" s="82"/>
      <c r="AA644" s="82"/>
    </row>
    <row r="645" spans="1:27" s="81" customFormat="1" x14ac:dyDescent="0.25">
      <c r="A645" s="79"/>
      <c r="B645" s="79"/>
      <c r="C645" s="79"/>
      <c r="D645" s="79"/>
      <c r="E645" s="79"/>
      <c r="F645" s="79"/>
      <c r="G645" s="79"/>
      <c r="H645" s="79"/>
      <c r="I645" s="79"/>
      <c r="J645" s="79"/>
      <c r="K645" s="80"/>
      <c r="P645" s="82"/>
      <c r="Q645" s="82"/>
      <c r="R645" s="82"/>
      <c r="S645" s="82"/>
      <c r="T645" s="82"/>
      <c r="U645" s="82"/>
      <c r="V645" s="82"/>
      <c r="W645" s="82"/>
      <c r="X645" s="82"/>
      <c r="Y645" s="82"/>
      <c r="Z645" s="82"/>
      <c r="AA645" s="82"/>
    </row>
    <row r="646" spans="1:27" s="81" customFormat="1" x14ac:dyDescent="0.25">
      <c r="A646" s="79"/>
      <c r="B646" s="79"/>
      <c r="C646" s="79"/>
      <c r="D646" s="79"/>
      <c r="E646" s="79"/>
      <c r="F646" s="79"/>
      <c r="G646" s="79"/>
      <c r="H646" s="79"/>
      <c r="I646" s="79"/>
      <c r="J646" s="79"/>
      <c r="K646" s="80"/>
      <c r="P646" s="82"/>
      <c r="Q646" s="82"/>
      <c r="R646" s="82"/>
      <c r="S646" s="82"/>
      <c r="T646" s="82"/>
      <c r="U646" s="82"/>
      <c r="V646" s="82"/>
      <c r="W646" s="82"/>
      <c r="X646" s="82"/>
      <c r="Y646" s="82"/>
      <c r="Z646" s="82"/>
      <c r="AA646" s="82"/>
    </row>
    <row r="647" spans="1:27" s="81" customFormat="1" x14ac:dyDescent="0.25">
      <c r="A647" s="79"/>
      <c r="B647" s="79"/>
      <c r="C647" s="79"/>
      <c r="D647" s="79"/>
      <c r="E647" s="79"/>
      <c r="F647" s="79"/>
      <c r="G647" s="79"/>
      <c r="H647" s="79"/>
      <c r="I647" s="79"/>
      <c r="J647" s="79"/>
      <c r="K647" s="80"/>
      <c r="P647" s="82"/>
      <c r="Q647" s="82"/>
      <c r="R647" s="82"/>
      <c r="S647" s="82"/>
      <c r="T647" s="82"/>
      <c r="U647" s="82"/>
      <c r="V647" s="82"/>
      <c r="W647" s="82"/>
      <c r="X647" s="82"/>
      <c r="Y647" s="82"/>
      <c r="Z647" s="82"/>
      <c r="AA647" s="82"/>
    </row>
    <row r="648" spans="1:27" s="81" customFormat="1" x14ac:dyDescent="0.25">
      <c r="A648" s="79"/>
      <c r="B648" s="79"/>
      <c r="C648" s="79"/>
      <c r="D648" s="79"/>
      <c r="E648" s="79"/>
      <c r="F648" s="79"/>
      <c r="G648" s="79"/>
      <c r="H648" s="79"/>
      <c r="I648" s="79"/>
      <c r="J648" s="79"/>
      <c r="K648" s="80"/>
      <c r="P648" s="82"/>
      <c r="Q648" s="82"/>
      <c r="R648" s="82"/>
      <c r="S648" s="82"/>
      <c r="T648" s="82"/>
      <c r="U648" s="82"/>
      <c r="V648" s="82"/>
      <c r="W648" s="82"/>
      <c r="X648" s="82"/>
      <c r="Y648" s="82"/>
      <c r="Z648" s="82"/>
      <c r="AA648" s="82"/>
    </row>
    <row r="649" spans="1:27" s="81" customFormat="1" x14ac:dyDescent="0.25">
      <c r="A649" s="79"/>
      <c r="B649" s="79"/>
      <c r="C649" s="79"/>
      <c r="D649" s="79"/>
      <c r="E649" s="79"/>
      <c r="F649" s="79"/>
      <c r="G649" s="79"/>
      <c r="H649" s="79"/>
      <c r="I649" s="79"/>
      <c r="J649" s="79"/>
      <c r="K649" s="80"/>
      <c r="P649" s="82"/>
      <c r="Q649" s="82"/>
      <c r="R649" s="82"/>
      <c r="S649" s="82"/>
      <c r="T649" s="82"/>
      <c r="U649" s="82"/>
      <c r="V649" s="82"/>
      <c r="W649" s="82"/>
      <c r="X649" s="82"/>
      <c r="Y649" s="82"/>
      <c r="Z649" s="82"/>
      <c r="AA649" s="82"/>
    </row>
    <row r="650" spans="1:27" s="81" customFormat="1" x14ac:dyDescent="0.25">
      <c r="A650" s="79"/>
      <c r="B650" s="79"/>
      <c r="C650" s="79"/>
      <c r="D650" s="79"/>
      <c r="E650" s="79"/>
      <c r="F650" s="79"/>
      <c r="G650" s="79"/>
      <c r="H650" s="79"/>
      <c r="I650" s="79"/>
      <c r="J650" s="79"/>
      <c r="K650" s="80"/>
      <c r="P650" s="82"/>
      <c r="Q650" s="82"/>
      <c r="R650" s="82"/>
      <c r="S650" s="82"/>
      <c r="T650" s="82"/>
      <c r="U650" s="82"/>
      <c r="V650" s="82"/>
      <c r="W650" s="82"/>
      <c r="X650" s="82"/>
      <c r="Y650" s="82"/>
      <c r="Z650" s="82"/>
      <c r="AA650" s="82"/>
    </row>
  </sheetData>
  <sheetProtection password="DEF8" sheet="1" objects="1" scenarios="1" formatCells="0" formatColumns="0" formatRows="0" insertColumns="0" insertRows="0" insertHyperlinks="0" deleteColumns="0" deleteRows="0" sort="0" autoFilter="0" pivotTables="0"/>
  <mergeCells count="284">
    <mergeCell ref="C89:AA89"/>
    <mergeCell ref="A90:C92"/>
    <mergeCell ref="D90:D92"/>
    <mergeCell ref="E90:E92"/>
    <mergeCell ref="F90:F92"/>
    <mergeCell ref="G90:G92"/>
    <mergeCell ref="H90:H92"/>
    <mergeCell ref="I90:I92"/>
    <mergeCell ref="J90:K90"/>
    <mergeCell ref="L90:W90"/>
    <mergeCell ref="X90:Z91"/>
    <mergeCell ref="AA90:AA91"/>
    <mergeCell ref="J91:J92"/>
    <mergeCell ref="K91:K92"/>
    <mergeCell ref="L91:N91"/>
    <mergeCell ref="O91:Q91"/>
    <mergeCell ref="R91:T91"/>
    <mergeCell ref="U91:W91"/>
    <mergeCell ref="A106:C106"/>
    <mergeCell ref="A107:C107"/>
    <mergeCell ref="AA103:AA104"/>
    <mergeCell ref="J104:J105"/>
    <mergeCell ref="K104:K105"/>
    <mergeCell ref="L104:N104"/>
    <mergeCell ref="O104:Q104"/>
    <mergeCell ref="R104:T104"/>
    <mergeCell ref="U104:W104"/>
    <mergeCell ref="H103:H105"/>
    <mergeCell ref="I103:I105"/>
    <mergeCell ref="J103:K103"/>
    <mergeCell ref="L103:W103"/>
    <mergeCell ref="X103:Z104"/>
    <mergeCell ref="A103:C105"/>
    <mergeCell ref="D103:D105"/>
    <mergeCell ref="E103:E105"/>
    <mergeCell ref="F103:F105"/>
    <mergeCell ref="G103:G105"/>
    <mergeCell ref="A102:B102"/>
    <mergeCell ref="C102:AA102"/>
    <mergeCell ref="AA96:AA97"/>
    <mergeCell ref="J97:J98"/>
    <mergeCell ref="K97:K98"/>
    <mergeCell ref="L97:N97"/>
    <mergeCell ref="O97:Q97"/>
    <mergeCell ref="R97:T97"/>
    <mergeCell ref="U97:W97"/>
    <mergeCell ref="H96:H98"/>
    <mergeCell ref="I96:I98"/>
    <mergeCell ref="J96:K96"/>
    <mergeCell ref="L96:W96"/>
    <mergeCell ref="X96:Z97"/>
    <mergeCell ref="A96:C98"/>
    <mergeCell ref="D96:D98"/>
    <mergeCell ref="E96:E98"/>
    <mergeCell ref="F96:F98"/>
    <mergeCell ref="G96:G98"/>
    <mergeCell ref="A95:B95"/>
    <mergeCell ref="C95:AA95"/>
    <mergeCell ref="A84:C84"/>
    <mergeCell ref="A85:C85"/>
    <mergeCell ref="A87:C87"/>
    <mergeCell ref="AA81:AA82"/>
    <mergeCell ref="J82:J83"/>
    <mergeCell ref="K82:K83"/>
    <mergeCell ref="L82:N82"/>
    <mergeCell ref="O82:Q82"/>
    <mergeCell ref="R82:T82"/>
    <mergeCell ref="U82:W82"/>
    <mergeCell ref="H81:H83"/>
    <mergeCell ref="I81:I83"/>
    <mergeCell ref="J81:K81"/>
    <mergeCell ref="L81:W81"/>
    <mergeCell ref="X81:Z82"/>
    <mergeCell ref="A81:C83"/>
    <mergeCell ref="D81:D83"/>
    <mergeCell ref="E81:E83"/>
    <mergeCell ref="F81:F83"/>
    <mergeCell ref="G81:G83"/>
    <mergeCell ref="A93:C93"/>
    <mergeCell ref="A89:B89"/>
    <mergeCell ref="A77:C77"/>
    <mergeCell ref="A78:C78"/>
    <mergeCell ref="A80:B80"/>
    <mergeCell ref="C80:AA80"/>
    <mergeCell ref="AA74:AA75"/>
    <mergeCell ref="J75:J76"/>
    <mergeCell ref="K75:K76"/>
    <mergeCell ref="L75:N75"/>
    <mergeCell ref="O75:Q75"/>
    <mergeCell ref="R75:T75"/>
    <mergeCell ref="U75:W75"/>
    <mergeCell ref="H74:H76"/>
    <mergeCell ref="I74:I76"/>
    <mergeCell ref="J74:K74"/>
    <mergeCell ref="L74:W74"/>
    <mergeCell ref="X74:Z75"/>
    <mergeCell ref="A74:C76"/>
    <mergeCell ref="D74:D76"/>
    <mergeCell ref="E74:E76"/>
    <mergeCell ref="F74:F76"/>
    <mergeCell ref="G74:G76"/>
    <mergeCell ref="A69:C69"/>
    <mergeCell ref="A70:C70"/>
    <mergeCell ref="A71:C71"/>
    <mergeCell ref="A73:B73"/>
    <mergeCell ref="C73:AA73"/>
    <mergeCell ref="AA66:AA67"/>
    <mergeCell ref="J67:J68"/>
    <mergeCell ref="K67:K68"/>
    <mergeCell ref="L67:N67"/>
    <mergeCell ref="O67:Q67"/>
    <mergeCell ref="R67:T67"/>
    <mergeCell ref="U67:W67"/>
    <mergeCell ref="H66:H68"/>
    <mergeCell ref="I66:I68"/>
    <mergeCell ref="J66:K66"/>
    <mergeCell ref="L66:W66"/>
    <mergeCell ref="X66:Z67"/>
    <mergeCell ref="A66:C68"/>
    <mergeCell ref="D66:D68"/>
    <mergeCell ref="E66:E68"/>
    <mergeCell ref="F66:F68"/>
    <mergeCell ref="G66:G68"/>
    <mergeCell ref="A63:C63"/>
    <mergeCell ref="A65:B65"/>
    <mergeCell ref="C65:AA65"/>
    <mergeCell ref="AA59:AA60"/>
    <mergeCell ref="J60:J61"/>
    <mergeCell ref="K60:K61"/>
    <mergeCell ref="L60:N60"/>
    <mergeCell ref="O60:Q60"/>
    <mergeCell ref="R60:T60"/>
    <mergeCell ref="U60:W60"/>
    <mergeCell ref="H59:H61"/>
    <mergeCell ref="I59:I61"/>
    <mergeCell ref="J59:K59"/>
    <mergeCell ref="L59:W59"/>
    <mergeCell ref="X59:Z60"/>
    <mergeCell ref="A59:C61"/>
    <mergeCell ref="D59:D61"/>
    <mergeCell ref="E59:E61"/>
    <mergeCell ref="F59:F61"/>
    <mergeCell ref="G59:G61"/>
    <mergeCell ref="A62:C62"/>
    <mergeCell ref="A56:C56"/>
    <mergeCell ref="A58:B58"/>
    <mergeCell ref="C58:AA58"/>
    <mergeCell ref="AA45:AA46"/>
    <mergeCell ref="J46:J47"/>
    <mergeCell ref="K46:K47"/>
    <mergeCell ref="L46:N46"/>
    <mergeCell ref="O46:Q46"/>
    <mergeCell ref="R46:T46"/>
    <mergeCell ref="U46:W46"/>
    <mergeCell ref="H45:H47"/>
    <mergeCell ref="I45:I47"/>
    <mergeCell ref="J45:K45"/>
    <mergeCell ref="L45:W45"/>
    <mergeCell ref="X45:Z46"/>
    <mergeCell ref="A45:C47"/>
    <mergeCell ref="D45:D47"/>
    <mergeCell ref="E45:E47"/>
    <mergeCell ref="F45:F47"/>
    <mergeCell ref="G45:G47"/>
    <mergeCell ref="A48:C48"/>
    <mergeCell ref="A49:C49"/>
    <mergeCell ref="A50:C50"/>
    <mergeCell ref="A54:C54"/>
    <mergeCell ref="E39:E41"/>
    <mergeCell ref="F39:F41"/>
    <mergeCell ref="G39:G41"/>
    <mergeCell ref="H39:H41"/>
    <mergeCell ref="I39:I41"/>
    <mergeCell ref="J39:K39"/>
    <mergeCell ref="L39:W39"/>
    <mergeCell ref="A42:C42"/>
    <mergeCell ref="K40:K41"/>
    <mergeCell ref="L40:N40"/>
    <mergeCell ref="O40:Q40"/>
    <mergeCell ref="R40:T40"/>
    <mergeCell ref="U40:W40"/>
    <mergeCell ref="A1:B2"/>
    <mergeCell ref="Z1:AA1"/>
    <mergeCell ref="Z2:AA2"/>
    <mergeCell ref="C1:W1"/>
    <mergeCell ref="C2:W2"/>
    <mergeCell ref="X1:Y1"/>
    <mergeCell ref="X2:Y2"/>
    <mergeCell ref="C16:M16"/>
    <mergeCell ref="O16:AA16"/>
    <mergeCell ref="A4:B5"/>
    <mergeCell ref="T8:AA8"/>
    <mergeCell ref="I7:I9"/>
    <mergeCell ref="J7:Q7"/>
    <mergeCell ref="C9:H9"/>
    <mergeCell ref="X4:Z5"/>
    <mergeCell ref="C4:W5"/>
    <mergeCell ref="C8:H8"/>
    <mergeCell ref="J8:Q8"/>
    <mergeCell ref="J9:Q9"/>
    <mergeCell ref="R7:S9"/>
    <mergeCell ref="T7:AA7"/>
    <mergeCell ref="AA4:AA5"/>
    <mergeCell ref="C15:M15"/>
    <mergeCell ref="O15:AA15"/>
    <mergeCell ref="T9:AA9"/>
    <mergeCell ref="A11:B16"/>
    <mergeCell ref="C11:M11"/>
    <mergeCell ref="N11:N16"/>
    <mergeCell ref="O11:AA11"/>
    <mergeCell ref="C12:M12"/>
    <mergeCell ref="O12:AA12"/>
    <mergeCell ref="C14:M14"/>
    <mergeCell ref="A7:B9"/>
    <mergeCell ref="C7:H7"/>
    <mergeCell ref="C13:M13"/>
    <mergeCell ref="O14:AA14"/>
    <mergeCell ref="O13:AA13"/>
    <mergeCell ref="C19:AA19"/>
    <mergeCell ref="C20:AA20"/>
    <mergeCell ref="C18:AA18"/>
    <mergeCell ref="C21:AA21"/>
    <mergeCell ref="C24:AA24"/>
    <mergeCell ref="K28:K29"/>
    <mergeCell ref="L28:N28"/>
    <mergeCell ref="O28:Q28"/>
    <mergeCell ref="R28:T28"/>
    <mergeCell ref="C23:AA23"/>
    <mergeCell ref="G27:G29"/>
    <mergeCell ref="E27:E29"/>
    <mergeCell ref="A27:C29"/>
    <mergeCell ref="H27:H29"/>
    <mergeCell ref="X27:Z28"/>
    <mergeCell ref="A18:B24"/>
    <mergeCell ref="A26:B26"/>
    <mergeCell ref="C26:AA26"/>
    <mergeCell ref="I27:I29"/>
    <mergeCell ref="L27:W27"/>
    <mergeCell ref="C22:AA22"/>
    <mergeCell ref="J27:K27"/>
    <mergeCell ref="F27:F29"/>
    <mergeCell ref="AA27:AA28"/>
    <mergeCell ref="D27:D29"/>
    <mergeCell ref="A30:C30"/>
    <mergeCell ref="X39:Z40"/>
    <mergeCell ref="D116:I116"/>
    <mergeCell ref="O116:W116"/>
    <mergeCell ref="A99:C99"/>
    <mergeCell ref="A100:C100"/>
    <mergeCell ref="A55:C55"/>
    <mergeCell ref="A86:C86"/>
    <mergeCell ref="A32:B32"/>
    <mergeCell ref="J28:J29"/>
    <mergeCell ref="U28:W28"/>
    <mergeCell ref="C32:AA32"/>
    <mergeCell ref="A44:B44"/>
    <mergeCell ref="C44:AA44"/>
    <mergeCell ref="A52:C52"/>
    <mergeCell ref="A51:C51"/>
    <mergeCell ref="A53:C53"/>
    <mergeCell ref="AA39:AA40"/>
    <mergeCell ref="J40:J41"/>
    <mergeCell ref="A38:B38"/>
    <mergeCell ref="C38:AA38"/>
    <mergeCell ref="A39:C41"/>
    <mergeCell ref="D39:D41"/>
    <mergeCell ref="AA33:AA34"/>
    <mergeCell ref="J34:J35"/>
    <mergeCell ref="K34:K35"/>
    <mergeCell ref="L34:N34"/>
    <mergeCell ref="O34:Q34"/>
    <mergeCell ref="R34:T34"/>
    <mergeCell ref="U34:W34"/>
    <mergeCell ref="A36:C36"/>
    <mergeCell ref="I33:I35"/>
    <mergeCell ref="J33:K33"/>
    <mergeCell ref="D33:D35"/>
    <mergeCell ref="F33:F35"/>
    <mergeCell ref="E33:E35"/>
    <mergeCell ref="H33:H35"/>
    <mergeCell ref="G33:G35"/>
    <mergeCell ref="A33:C35"/>
    <mergeCell ref="L33:W33"/>
    <mergeCell ref="X33:Z34"/>
  </mergeCells>
  <conditionalFormatting sqref="Z51 Z53 Z56">
    <cfRule type="iconSet" priority="85">
      <iconSet iconSet="3TrafficLights2">
        <cfvo type="percent" val="0"/>
        <cfvo type="num" val="0.7"/>
        <cfvo type="num" val="0.9"/>
      </iconSet>
    </cfRule>
    <cfRule type="cellIs" dxfId="122" priority="86" stopIfTrue="1" operator="greaterThan">
      <formula>0.9</formula>
    </cfRule>
    <cfRule type="cellIs" dxfId="121" priority="87" stopIfTrue="1" operator="between">
      <formula>0.7</formula>
      <formula>0.89</formula>
    </cfRule>
    <cfRule type="cellIs" dxfId="120" priority="88" stopIfTrue="1" operator="between">
      <formula>0</formula>
      <formula>0.69</formula>
    </cfRule>
  </conditionalFormatting>
  <conditionalFormatting sqref="Z69:Z71">
    <cfRule type="iconSet" priority="77">
      <iconSet iconSet="3TrafficLights2">
        <cfvo type="percent" val="0"/>
        <cfvo type="num" val="0.7"/>
        <cfvo type="num" val="0.9"/>
      </iconSet>
    </cfRule>
    <cfRule type="cellIs" dxfId="119" priority="78" stopIfTrue="1" operator="greaterThan">
      <formula>0.9</formula>
    </cfRule>
    <cfRule type="cellIs" dxfId="118" priority="79" stopIfTrue="1" operator="between">
      <formula>0.7</formula>
      <formula>0.89</formula>
    </cfRule>
    <cfRule type="cellIs" dxfId="117" priority="80" stopIfTrue="1" operator="between">
      <formula>0</formula>
      <formula>0.69</formula>
    </cfRule>
  </conditionalFormatting>
  <conditionalFormatting sqref="Z84:Z85 Z87">
    <cfRule type="iconSet" priority="69">
      <iconSet iconSet="3TrafficLights2">
        <cfvo type="percent" val="0"/>
        <cfvo type="num" val="0.7"/>
        <cfvo type="num" val="0.9"/>
      </iconSet>
    </cfRule>
    <cfRule type="cellIs" dxfId="116" priority="70" stopIfTrue="1" operator="greaterThan">
      <formula>0.9</formula>
    </cfRule>
    <cfRule type="cellIs" dxfId="115" priority="71" stopIfTrue="1" operator="between">
      <formula>0.7</formula>
      <formula>0.89</formula>
    </cfRule>
    <cfRule type="cellIs" dxfId="114" priority="72" stopIfTrue="1" operator="between">
      <formula>0</formula>
      <formula>0.69</formula>
    </cfRule>
  </conditionalFormatting>
  <conditionalFormatting sqref="Z48:Z50">
    <cfRule type="iconSet" priority="41">
      <iconSet iconSet="3TrafficLights2">
        <cfvo type="percent" val="0"/>
        <cfvo type="num" val="0.7"/>
        <cfvo type="num" val="0.9"/>
      </iconSet>
    </cfRule>
    <cfRule type="cellIs" dxfId="113" priority="42" stopIfTrue="1" operator="greaterThan">
      <formula>0.9</formula>
    </cfRule>
    <cfRule type="cellIs" dxfId="112" priority="43" stopIfTrue="1" operator="between">
      <formula>0.7</formula>
      <formula>0.89</formula>
    </cfRule>
    <cfRule type="cellIs" dxfId="111" priority="44" stopIfTrue="1" operator="between">
      <formula>0</formula>
      <formula>0.69</formula>
    </cfRule>
  </conditionalFormatting>
  <conditionalFormatting sqref="Z52">
    <cfRule type="iconSet" priority="37">
      <iconSet iconSet="3TrafficLights2">
        <cfvo type="percent" val="0"/>
        <cfvo type="num" val="0.7"/>
        <cfvo type="num" val="0.9"/>
      </iconSet>
    </cfRule>
    <cfRule type="cellIs" dxfId="110" priority="38" stopIfTrue="1" operator="greaterThan">
      <formula>0.9</formula>
    </cfRule>
    <cfRule type="cellIs" dxfId="109" priority="39" stopIfTrue="1" operator="between">
      <formula>0.7</formula>
      <formula>0.89</formula>
    </cfRule>
    <cfRule type="cellIs" dxfId="108" priority="40" stopIfTrue="1" operator="between">
      <formula>0</formula>
      <formula>0.69</formula>
    </cfRule>
  </conditionalFormatting>
  <conditionalFormatting sqref="Z54">
    <cfRule type="iconSet" priority="33">
      <iconSet iconSet="3TrafficLights2">
        <cfvo type="percent" val="0"/>
        <cfvo type="num" val="0.7"/>
        <cfvo type="num" val="0.9"/>
      </iconSet>
    </cfRule>
    <cfRule type="cellIs" dxfId="107" priority="34" stopIfTrue="1" operator="greaterThan">
      <formula>0.9</formula>
    </cfRule>
    <cfRule type="cellIs" dxfId="106" priority="35" stopIfTrue="1" operator="between">
      <formula>0.7</formula>
      <formula>0.89</formula>
    </cfRule>
    <cfRule type="cellIs" dxfId="105" priority="36" stopIfTrue="1" operator="between">
      <formula>0</formula>
      <formula>0.69</formula>
    </cfRule>
  </conditionalFormatting>
  <conditionalFormatting sqref="Z63">
    <cfRule type="iconSet" priority="29">
      <iconSet iconSet="3TrafficLights2">
        <cfvo type="percent" val="0"/>
        <cfvo type="num" val="0.7"/>
        <cfvo type="num" val="0.9"/>
      </iconSet>
    </cfRule>
    <cfRule type="cellIs" dxfId="104" priority="30" stopIfTrue="1" operator="greaterThan">
      <formula>0.9</formula>
    </cfRule>
    <cfRule type="cellIs" dxfId="103" priority="31" stopIfTrue="1" operator="between">
      <formula>0.7</formula>
      <formula>0.89</formula>
    </cfRule>
    <cfRule type="cellIs" dxfId="102" priority="32" stopIfTrue="1" operator="between">
      <formula>0</formula>
      <formula>0.69</formula>
    </cfRule>
  </conditionalFormatting>
  <conditionalFormatting sqref="Z55">
    <cfRule type="iconSet" priority="25">
      <iconSet iconSet="3TrafficLights2">
        <cfvo type="percent" val="0"/>
        <cfvo type="num" val="0.7"/>
        <cfvo type="num" val="0.9"/>
      </iconSet>
    </cfRule>
    <cfRule type="cellIs" dxfId="101" priority="26" stopIfTrue="1" operator="greaterThan">
      <formula>0.9</formula>
    </cfRule>
    <cfRule type="cellIs" dxfId="100" priority="27" stopIfTrue="1" operator="between">
      <formula>0.7</formula>
      <formula>0.89</formula>
    </cfRule>
    <cfRule type="cellIs" dxfId="99" priority="28" stopIfTrue="1" operator="between">
      <formula>0</formula>
      <formula>0.69</formula>
    </cfRule>
  </conditionalFormatting>
  <conditionalFormatting sqref="Z86">
    <cfRule type="iconSet" priority="21">
      <iconSet iconSet="3TrafficLights2">
        <cfvo type="percent" val="0"/>
        <cfvo type="num" val="0.7"/>
        <cfvo type="num" val="0.9"/>
      </iconSet>
    </cfRule>
    <cfRule type="cellIs" dxfId="98" priority="22" stopIfTrue="1" operator="greaterThan">
      <formula>0.9</formula>
    </cfRule>
    <cfRule type="cellIs" dxfId="97" priority="23" stopIfTrue="1" operator="between">
      <formula>0.7</formula>
      <formula>0.89</formula>
    </cfRule>
    <cfRule type="cellIs" dxfId="96" priority="24" stopIfTrue="1" operator="between">
      <formula>0</formula>
      <formula>0.69</formula>
    </cfRule>
  </conditionalFormatting>
  <conditionalFormatting sqref="Z106:Z107">
    <cfRule type="iconSet" priority="161">
      <iconSet iconSet="3TrafficLights2">
        <cfvo type="percent" val="0"/>
        <cfvo type="num" val="0.7"/>
        <cfvo type="num" val="0.9"/>
      </iconSet>
    </cfRule>
    <cfRule type="cellIs" dxfId="95" priority="162" stopIfTrue="1" operator="greaterThan">
      <formula>0.9</formula>
    </cfRule>
    <cfRule type="cellIs" dxfId="94" priority="163" stopIfTrue="1" operator="between">
      <formula>0.7</formula>
      <formula>0.89</formula>
    </cfRule>
    <cfRule type="cellIs" dxfId="93" priority="164" stopIfTrue="1" operator="between">
      <formula>0</formula>
      <formula>0.69</formula>
    </cfRule>
  </conditionalFormatting>
  <conditionalFormatting sqref="Z99:Z100">
    <cfRule type="iconSet" priority="165">
      <iconSet iconSet="3TrafficLights2">
        <cfvo type="percent" val="0"/>
        <cfvo type="num" val="0.7"/>
        <cfvo type="num" val="0.9"/>
      </iconSet>
    </cfRule>
    <cfRule type="cellIs" dxfId="92" priority="166" stopIfTrue="1" operator="greaterThan">
      <formula>0.9</formula>
    </cfRule>
    <cfRule type="cellIs" dxfId="91" priority="167" stopIfTrue="1" operator="between">
      <formula>0.7</formula>
      <formula>0.89</formula>
    </cfRule>
    <cfRule type="cellIs" dxfId="90" priority="168" stopIfTrue="1" operator="between">
      <formula>0</formula>
      <formula>0.69</formula>
    </cfRule>
  </conditionalFormatting>
  <conditionalFormatting sqref="Z93">
    <cfRule type="iconSet" priority="169">
      <iconSet iconSet="3TrafficLights2">
        <cfvo type="percent" val="0"/>
        <cfvo type="num" val="0.7"/>
        <cfvo type="num" val="0.9"/>
      </iconSet>
    </cfRule>
    <cfRule type="cellIs" dxfId="89" priority="170" stopIfTrue="1" operator="greaterThan">
      <formula>0.9</formula>
    </cfRule>
    <cfRule type="cellIs" dxfId="88" priority="171" stopIfTrue="1" operator="between">
      <formula>0.7</formula>
      <formula>0.89</formula>
    </cfRule>
    <cfRule type="cellIs" dxfId="87" priority="172" stopIfTrue="1" operator="between">
      <formula>0</formula>
      <formula>0.69</formula>
    </cfRule>
  </conditionalFormatting>
  <conditionalFormatting sqref="Z77:Z78">
    <cfRule type="iconSet" priority="173">
      <iconSet iconSet="3TrafficLights2">
        <cfvo type="percent" val="0"/>
        <cfvo type="num" val="0.7"/>
        <cfvo type="num" val="0.9"/>
      </iconSet>
    </cfRule>
    <cfRule type="cellIs" dxfId="86" priority="174" stopIfTrue="1" operator="greaterThan">
      <formula>0.9</formula>
    </cfRule>
    <cfRule type="cellIs" dxfId="85" priority="175" stopIfTrue="1" operator="between">
      <formula>0.7</formula>
      <formula>0.89</formula>
    </cfRule>
    <cfRule type="cellIs" dxfId="84" priority="176" stopIfTrue="1" operator="between">
      <formula>0</formula>
      <formula>0.69</formula>
    </cfRule>
  </conditionalFormatting>
  <conditionalFormatting sqref="Z36">
    <cfRule type="iconSet" priority="177">
      <iconSet iconSet="3TrafficLights2">
        <cfvo type="percent" val="0"/>
        <cfvo type="num" val="0.7"/>
        <cfvo type="num" val="0.9"/>
      </iconSet>
    </cfRule>
    <cfRule type="cellIs" dxfId="83" priority="178" stopIfTrue="1" operator="greaterThan">
      <formula>0.9</formula>
    </cfRule>
    <cfRule type="cellIs" dxfId="82" priority="179" stopIfTrue="1" operator="between">
      <formula>0.7</formula>
      <formula>0.89</formula>
    </cfRule>
    <cfRule type="cellIs" dxfId="81" priority="180" stopIfTrue="1" operator="between">
      <formula>0</formula>
      <formula>0.69</formula>
    </cfRule>
  </conditionalFormatting>
  <conditionalFormatting sqref="Z42">
    <cfRule type="iconSet" priority="181">
      <iconSet iconSet="3TrafficLights2">
        <cfvo type="percent" val="0"/>
        <cfvo type="num" val="0.7"/>
        <cfvo type="num" val="0.9"/>
      </iconSet>
    </cfRule>
    <cfRule type="cellIs" dxfId="80" priority="182" stopIfTrue="1" operator="greaterThan">
      <formula>0.9</formula>
    </cfRule>
    <cfRule type="cellIs" dxfId="79" priority="183" stopIfTrue="1" operator="between">
      <formula>0.7</formula>
      <formula>0.89</formula>
    </cfRule>
    <cfRule type="cellIs" dxfId="78" priority="184" stopIfTrue="1" operator="between">
      <formula>0</formula>
      <formula>0.69</formula>
    </cfRule>
  </conditionalFormatting>
  <conditionalFormatting sqref="Z30">
    <cfRule type="iconSet" priority="185">
      <iconSet iconSet="3TrafficLights2">
        <cfvo type="percent" val="0"/>
        <cfvo type="num" val="0.7"/>
        <cfvo type="num" val="0.9"/>
      </iconSet>
    </cfRule>
    <cfRule type="cellIs" dxfId="77" priority="186" stopIfTrue="1" operator="greaterThan">
      <formula>0.9</formula>
    </cfRule>
    <cfRule type="cellIs" dxfId="76" priority="187" stopIfTrue="1" operator="between">
      <formula>0.7</formula>
      <formula>0.89</formula>
    </cfRule>
    <cfRule type="cellIs" dxfId="75" priority="188" stopIfTrue="1" operator="between">
      <formula>0</formula>
      <formula>0.69</formula>
    </cfRule>
  </conditionalFormatting>
  <conditionalFormatting sqref="Z62">
    <cfRule type="iconSet" priority="1">
      <iconSet iconSet="3TrafficLights2">
        <cfvo type="percent" val="0"/>
        <cfvo type="num" val="0.7"/>
        <cfvo type="num" val="0.9"/>
      </iconSet>
    </cfRule>
    <cfRule type="cellIs" dxfId="74" priority="2" stopIfTrue="1" operator="greaterThan">
      <formula>0.9</formula>
    </cfRule>
    <cfRule type="cellIs" dxfId="73" priority="3" stopIfTrue="1" operator="between">
      <formula>0.7</formula>
      <formula>0.89</formula>
    </cfRule>
    <cfRule type="cellIs" dxfId="72" priority="4" stopIfTrue="1" operator="between">
      <formula>0</formula>
      <formula>0.69</formula>
    </cfRule>
  </conditionalFormatting>
  <pageMargins left="0.39370078740157483" right="0.39370078740157483" top="0.39370078740157483" bottom="0.39370078740157483" header="0.31496062992125984" footer="0.19685039370078741"/>
  <pageSetup scale="22" orientation="landscape" r:id="rId1"/>
  <headerFooter>
    <oddFooter>&amp;L&amp;D&amp;C&amp;F&amp;R&amp;N</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Listas!$B$44:$B$49</xm:f>
          </x14:formula1>
          <xm:sqref>G36 G42 G51:G56 G63 G69:G71 G77:G78 G30 G84:G94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33"/>
  <sheetViews>
    <sheetView view="pageBreakPreview" topLeftCell="A37" zoomScaleNormal="70" zoomScaleSheetLayoutView="100" workbookViewId="0">
      <selection activeCell="C41" sqref="C41"/>
    </sheetView>
  </sheetViews>
  <sheetFormatPr baseColWidth="10" defaultRowHeight="15.75" x14ac:dyDescent="0.25"/>
  <cols>
    <col min="1" max="1" width="6.85546875" style="2" customWidth="1"/>
    <col min="2" max="2" width="19.7109375" style="2" customWidth="1"/>
    <col min="3" max="3" width="37.85546875" style="2" customWidth="1"/>
    <col min="4" max="4" width="70.42578125" style="2" customWidth="1"/>
    <col min="5" max="5" width="21.5703125" style="2" customWidth="1"/>
    <col min="6" max="6" width="24.5703125" style="2" customWidth="1"/>
    <col min="7" max="7" width="21.5703125" style="2" customWidth="1"/>
    <col min="8" max="8" width="26.85546875" style="2" customWidth="1"/>
    <col min="9" max="9" width="25.42578125" style="2" customWidth="1"/>
    <col min="10" max="10" width="17.5703125" style="2" customWidth="1"/>
    <col min="11" max="11" width="20.5703125" style="3" customWidth="1"/>
    <col min="12" max="12" width="13.28515625" style="1" customWidth="1"/>
    <col min="13" max="13" width="12" style="1" customWidth="1"/>
    <col min="14" max="14" width="44.42578125" style="1" customWidth="1"/>
    <col min="15" max="15" width="12.28515625" style="1" customWidth="1"/>
    <col min="16" max="16" width="9" style="4" customWidth="1"/>
    <col min="17" max="17" width="42" style="4" customWidth="1"/>
    <col min="18" max="18" width="10.140625" style="4" customWidth="1"/>
    <col min="19" max="19" width="10.5703125" style="4" customWidth="1"/>
    <col min="20" max="20" width="45.42578125" style="4" customWidth="1"/>
    <col min="21" max="21" width="7.85546875" style="4" bestFit="1" customWidth="1"/>
    <col min="22" max="22" width="8.140625" style="4" customWidth="1"/>
    <col min="23" max="23" width="22" style="4" customWidth="1"/>
    <col min="24" max="25" width="15.7109375" style="4" customWidth="1"/>
    <col min="26" max="26" width="19.5703125" style="4" customWidth="1"/>
    <col min="27" max="27" width="37.5703125" style="4" customWidth="1"/>
    <col min="28" max="16384" width="11.42578125" style="1"/>
  </cols>
  <sheetData>
    <row r="1" spans="1:27" ht="32.25" customHeight="1" x14ac:dyDescent="0.25">
      <c r="A1" s="275"/>
      <c r="B1" s="275"/>
      <c r="C1" s="365" t="str">
        <f>+'Marco General'!C1:G1</f>
        <v>DIRECCIONAMIENTO ESTRATÉGICO</v>
      </c>
      <c r="D1" s="365"/>
      <c r="E1" s="365"/>
      <c r="F1" s="365"/>
      <c r="G1" s="365"/>
      <c r="H1" s="365"/>
      <c r="I1" s="365"/>
      <c r="J1" s="365"/>
      <c r="K1" s="365"/>
      <c r="L1" s="365"/>
      <c r="M1" s="365"/>
      <c r="N1" s="365"/>
      <c r="O1" s="365"/>
      <c r="P1" s="365"/>
      <c r="Q1" s="365"/>
      <c r="R1" s="365"/>
      <c r="S1" s="365"/>
      <c r="T1" s="365"/>
      <c r="U1" s="411" t="s">
        <v>12</v>
      </c>
      <c r="V1" s="411"/>
      <c r="W1" s="363" t="s">
        <v>184</v>
      </c>
      <c r="X1" s="363"/>
      <c r="Y1" s="363"/>
      <c r="Z1" s="408" t="s">
        <v>104</v>
      </c>
      <c r="AA1" s="409" t="s">
        <v>105</v>
      </c>
    </row>
    <row r="2" spans="1:27" ht="29.25" customHeight="1" x14ac:dyDescent="0.25">
      <c r="A2" s="275"/>
      <c r="B2" s="275"/>
      <c r="C2" s="365" t="str">
        <f>+'Marco General'!C2:G2</f>
        <v>PLAN OPERATIVO POR DEPENDENCIAS / PROCESOS</v>
      </c>
      <c r="D2" s="365"/>
      <c r="E2" s="365"/>
      <c r="F2" s="365"/>
      <c r="G2" s="365"/>
      <c r="H2" s="365"/>
      <c r="I2" s="365"/>
      <c r="J2" s="365"/>
      <c r="K2" s="365"/>
      <c r="L2" s="365"/>
      <c r="M2" s="365"/>
      <c r="N2" s="365"/>
      <c r="O2" s="365"/>
      <c r="P2" s="365"/>
      <c r="Q2" s="365"/>
      <c r="R2" s="365"/>
      <c r="S2" s="365"/>
      <c r="T2" s="365"/>
      <c r="U2" s="411" t="s">
        <v>13</v>
      </c>
      <c r="V2" s="411"/>
      <c r="W2" s="364" t="s">
        <v>185</v>
      </c>
      <c r="X2" s="364"/>
      <c r="Y2" s="364"/>
      <c r="Z2" s="408"/>
      <c r="AA2" s="409"/>
    </row>
    <row r="3" spans="1:27" x14ac:dyDescent="0.25">
      <c r="A3" s="17"/>
      <c r="B3" s="6"/>
      <c r="C3" s="6"/>
      <c r="D3" s="6"/>
      <c r="E3" s="6"/>
      <c r="F3" s="6"/>
      <c r="G3" s="6"/>
      <c r="H3" s="6"/>
      <c r="I3" s="6"/>
      <c r="J3" s="6"/>
      <c r="K3" s="7"/>
      <c r="L3" s="8"/>
      <c r="M3" s="8"/>
      <c r="N3" s="8"/>
      <c r="O3" s="8"/>
      <c r="P3" s="8"/>
      <c r="Q3" s="8"/>
      <c r="R3" s="8"/>
      <c r="S3" s="8"/>
      <c r="T3" s="8"/>
      <c r="U3" s="8"/>
      <c r="V3" s="8"/>
      <c r="W3" s="8"/>
      <c r="X3" s="8"/>
      <c r="Y3" s="8"/>
      <c r="Z3" s="8"/>
      <c r="AA3" s="18"/>
    </row>
    <row r="4" spans="1:27" ht="15.75" customHeight="1" x14ac:dyDescent="0.25">
      <c r="A4" s="403" t="s">
        <v>1</v>
      </c>
      <c r="B4" s="403"/>
      <c r="C4" s="379" t="str">
        <f>+'Marco General'!C8</f>
        <v>Subdirección de Divulgación de los Valores del Patrimonio Cultural</v>
      </c>
      <c r="D4" s="379"/>
      <c r="E4" s="379"/>
      <c r="F4" s="379"/>
      <c r="G4" s="379"/>
      <c r="H4" s="379"/>
      <c r="I4" s="379"/>
      <c r="J4" s="379"/>
      <c r="K4" s="379"/>
      <c r="L4" s="403" t="s">
        <v>14</v>
      </c>
      <c r="M4" s="403"/>
      <c r="N4" s="404" t="str">
        <f>IF('Marco General'!C10="","",'Marco General'!C10)</f>
        <v>Divulgación del Patrimonio cultural</v>
      </c>
      <c r="O4" s="405"/>
      <c r="P4" s="405"/>
      <c r="Q4" s="406"/>
      <c r="R4" s="403" t="s">
        <v>14</v>
      </c>
      <c r="S4" s="403"/>
      <c r="T4" s="404" t="s">
        <v>38</v>
      </c>
      <c r="U4" s="405"/>
      <c r="V4" s="405"/>
      <c r="W4" s="405"/>
      <c r="X4" s="405"/>
      <c r="Y4" s="406"/>
      <c r="Z4" s="403" t="s">
        <v>0</v>
      </c>
      <c r="AA4" s="410">
        <v>2017</v>
      </c>
    </row>
    <row r="5" spans="1:27" ht="15.75" customHeight="1" x14ac:dyDescent="0.25">
      <c r="A5" s="403"/>
      <c r="B5" s="403"/>
      <c r="C5" s="379"/>
      <c r="D5" s="379"/>
      <c r="E5" s="379"/>
      <c r="F5" s="379"/>
      <c r="G5" s="379"/>
      <c r="H5" s="379"/>
      <c r="I5" s="379"/>
      <c r="J5" s="379"/>
      <c r="K5" s="379"/>
      <c r="L5" s="403"/>
      <c r="M5" s="403"/>
      <c r="N5" s="404" t="str">
        <f>IF('Marco General'!C11="","",'Marco General'!C11)</f>
        <v>Gestión de Comunicaciones</v>
      </c>
      <c r="O5" s="405"/>
      <c r="P5" s="405"/>
      <c r="Q5" s="406"/>
      <c r="R5" s="403"/>
      <c r="S5" s="403"/>
      <c r="T5" s="404" t="s">
        <v>47</v>
      </c>
      <c r="U5" s="405"/>
      <c r="V5" s="405"/>
      <c r="W5" s="405"/>
      <c r="X5" s="405"/>
      <c r="Y5" s="406"/>
      <c r="Z5" s="403"/>
      <c r="AA5" s="410"/>
    </row>
    <row r="6" spans="1:27" x14ac:dyDescent="0.25">
      <c r="A6" s="22"/>
      <c r="B6" s="23"/>
      <c r="C6" s="23"/>
      <c r="D6" s="23"/>
      <c r="E6" s="23"/>
      <c r="F6" s="23"/>
      <c r="G6" s="23"/>
      <c r="H6" s="23"/>
      <c r="I6" s="34"/>
      <c r="J6" s="24"/>
      <c r="K6" s="24"/>
      <c r="L6" s="24"/>
      <c r="M6" s="24"/>
      <c r="N6" s="24"/>
      <c r="O6" s="24"/>
      <c r="P6" s="24"/>
      <c r="Q6" s="24"/>
      <c r="R6" s="24"/>
      <c r="S6" s="24"/>
      <c r="T6" s="24"/>
      <c r="U6" s="24"/>
      <c r="V6" s="24"/>
      <c r="W6" s="24"/>
      <c r="X6" s="24"/>
      <c r="Y6" s="24"/>
      <c r="Z6" s="24"/>
      <c r="AA6" s="25"/>
    </row>
    <row r="7" spans="1:27" x14ac:dyDescent="0.25">
      <c r="A7" s="407" t="s">
        <v>3</v>
      </c>
      <c r="B7" s="403"/>
      <c r="C7" s="400" t="s">
        <v>146</v>
      </c>
      <c r="D7" s="401"/>
      <c r="E7" s="401"/>
      <c r="F7" s="401"/>
      <c r="G7" s="401"/>
      <c r="H7" s="401"/>
      <c r="I7" s="401"/>
      <c r="J7" s="401"/>
      <c r="K7" s="401"/>
      <c r="L7" s="401"/>
      <c r="M7" s="401"/>
      <c r="N7" s="401"/>
      <c r="O7" s="401"/>
      <c r="P7" s="401"/>
      <c r="Q7" s="401"/>
      <c r="R7" s="401"/>
      <c r="S7" s="401"/>
      <c r="T7" s="401"/>
      <c r="U7" s="401"/>
      <c r="V7" s="401"/>
      <c r="W7" s="401"/>
      <c r="X7" s="401"/>
      <c r="Y7" s="401"/>
      <c r="Z7" s="401"/>
      <c r="AA7" s="402"/>
    </row>
    <row r="8" spans="1:27" x14ac:dyDescent="0.25">
      <c r="A8" s="393" t="s">
        <v>16</v>
      </c>
      <c r="B8" s="393"/>
      <c r="C8" s="393"/>
      <c r="D8" s="395" t="s">
        <v>202</v>
      </c>
      <c r="E8" s="395" t="s">
        <v>24</v>
      </c>
      <c r="F8" s="395" t="s">
        <v>191</v>
      </c>
      <c r="G8" s="395" t="s">
        <v>203</v>
      </c>
      <c r="H8" s="393" t="s">
        <v>17</v>
      </c>
      <c r="I8" s="393" t="s">
        <v>23</v>
      </c>
      <c r="J8" s="394" t="s">
        <v>18</v>
      </c>
      <c r="K8" s="394"/>
      <c r="L8" s="394" t="s">
        <v>196</v>
      </c>
      <c r="M8" s="394"/>
      <c r="N8" s="394"/>
      <c r="O8" s="394"/>
      <c r="P8" s="394"/>
      <c r="Q8" s="394"/>
      <c r="R8" s="394"/>
      <c r="S8" s="394"/>
      <c r="T8" s="394"/>
      <c r="U8" s="394"/>
      <c r="V8" s="394"/>
      <c r="W8" s="394"/>
      <c r="X8" s="393" t="s">
        <v>8</v>
      </c>
      <c r="Y8" s="393"/>
      <c r="Z8" s="393"/>
      <c r="AA8" s="399" t="s">
        <v>22</v>
      </c>
    </row>
    <row r="9" spans="1:27" x14ac:dyDescent="0.25">
      <c r="A9" s="393"/>
      <c r="B9" s="393"/>
      <c r="C9" s="393"/>
      <c r="D9" s="396"/>
      <c r="E9" s="396"/>
      <c r="F9" s="396"/>
      <c r="G9" s="396"/>
      <c r="H9" s="393"/>
      <c r="I9" s="393"/>
      <c r="J9" s="394" t="s">
        <v>19</v>
      </c>
      <c r="K9" s="393" t="s">
        <v>20</v>
      </c>
      <c r="L9" s="393" t="s">
        <v>4</v>
      </c>
      <c r="M9" s="393"/>
      <c r="N9" s="393"/>
      <c r="O9" s="393" t="s">
        <v>5</v>
      </c>
      <c r="P9" s="393"/>
      <c r="Q9" s="393"/>
      <c r="R9" s="393" t="s">
        <v>6</v>
      </c>
      <c r="S9" s="393"/>
      <c r="T9" s="393"/>
      <c r="U9" s="393" t="s">
        <v>7</v>
      </c>
      <c r="V9" s="393"/>
      <c r="W9" s="393"/>
      <c r="X9" s="393"/>
      <c r="Y9" s="393"/>
      <c r="Z9" s="393"/>
      <c r="AA9" s="399"/>
    </row>
    <row r="10" spans="1:27" ht="30" x14ac:dyDescent="0.25">
      <c r="A10" s="393"/>
      <c r="B10" s="393"/>
      <c r="C10" s="393"/>
      <c r="D10" s="397"/>
      <c r="E10" s="397"/>
      <c r="F10" s="397"/>
      <c r="G10" s="397"/>
      <c r="H10" s="393"/>
      <c r="I10" s="393"/>
      <c r="J10" s="394"/>
      <c r="K10" s="393"/>
      <c r="L10" s="19" t="s">
        <v>10</v>
      </c>
      <c r="M10" s="19" t="s">
        <v>9</v>
      </c>
      <c r="N10" s="19" t="s">
        <v>21</v>
      </c>
      <c r="O10" s="19" t="s">
        <v>10</v>
      </c>
      <c r="P10" s="19" t="s">
        <v>9</v>
      </c>
      <c r="Q10" s="19" t="s">
        <v>21</v>
      </c>
      <c r="R10" s="19" t="s">
        <v>10</v>
      </c>
      <c r="S10" s="19" t="s">
        <v>9</v>
      </c>
      <c r="T10" s="19" t="s">
        <v>21</v>
      </c>
      <c r="U10" s="19" t="s">
        <v>10</v>
      </c>
      <c r="V10" s="19" t="s">
        <v>9</v>
      </c>
      <c r="W10" s="19" t="s">
        <v>21</v>
      </c>
      <c r="X10" s="19" t="s">
        <v>193</v>
      </c>
      <c r="Y10" s="36" t="s">
        <v>194</v>
      </c>
      <c r="Z10" s="36" t="s">
        <v>192</v>
      </c>
      <c r="AA10" s="40" t="s">
        <v>11</v>
      </c>
    </row>
    <row r="11" spans="1:27" s="126" customFormat="1" ht="57" x14ac:dyDescent="0.25">
      <c r="A11" s="324" t="s">
        <v>281</v>
      </c>
      <c r="B11" s="324"/>
      <c r="C11" s="324"/>
      <c r="D11" s="132" t="s">
        <v>283</v>
      </c>
      <c r="E11" s="121">
        <v>0.09</v>
      </c>
      <c r="F11" s="131" t="s">
        <v>282</v>
      </c>
      <c r="G11" s="131" t="s">
        <v>38</v>
      </c>
      <c r="H11" s="131" t="s">
        <v>298</v>
      </c>
      <c r="I11" s="131" t="s">
        <v>341</v>
      </c>
      <c r="J11" s="133">
        <v>42795</v>
      </c>
      <c r="K11" s="133">
        <v>43099</v>
      </c>
      <c r="L11" s="134">
        <v>1</v>
      </c>
      <c r="M11" s="131">
        <v>1</v>
      </c>
      <c r="N11" s="206" t="s">
        <v>416</v>
      </c>
      <c r="O11" s="134">
        <v>1</v>
      </c>
      <c r="P11" s="131">
        <v>1</v>
      </c>
      <c r="Q11" s="131" t="s">
        <v>478</v>
      </c>
      <c r="R11" s="134">
        <v>1</v>
      </c>
      <c r="S11" s="131">
        <v>1</v>
      </c>
      <c r="T11" s="131"/>
      <c r="U11" s="134">
        <v>1</v>
      </c>
      <c r="V11" s="131"/>
      <c r="W11" s="131"/>
      <c r="X11" s="171">
        <f t="shared" ref="X11:X12" si="0">+SUM(L11,O11,R11,U11)</f>
        <v>4</v>
      </c>
      <c r="Y11" s="171">
        <f t="shared" ref="Y11:Y12" si="1">+SUM(M11,P11,S11,V11)</f>
        <v>3</v>
      </c>
      <c r="Z11" s="129">
        <f t="shared" ref="Z11:Z12" si="2">IFERROR(Y11/X11,"")</f>
        <v>0.75</v>
      </c>
      <c r="AA11" s="135" t="s">
        <v>417</v>
      </c>
    </row>
    <row r="12" spans="1:27" s="140" customFormat="1" ht="85.5" x14ac:dyDescent="0.25">
      <c r="A12" s="324" t="s">
        <v>285</v>
      </c>
      <c r="B12" s="324"/>
      <c r="C12" s="324"/>
      <c r="D12" s="124" t="s">
        <v>286</v>
      </c>
      <c r="E12" s="137">
        <v>0.09</v>
      </c>
      <c r="F12" s="130" t="s">
        <v>287</v>
      </c>
      <c r="G12" s="131" t="s">
        <v>276</v>
      </c>
      <c r="H12" s="131" t="s">
        <v>327</v>
      </c>
      <c r="I12" s="130" t="s">
        <v>342</v>
      </c>
      <c r="J12" s="133">
        <v>42795</v>
      </c>
      <c r="K12" s="133">
        <v>43099</v>
      </c>
      <c r="L12" s="134">
        <v>1</v>
      </c>
      <c r="M12" s="131">
        <v>1</v>
      </c>
      <c r="N12" s="206" t="s">
        <v>418</v>
      </c>
      <c r="O12" s="134">
        <v>3</v>
      </c>
      <c r="P12" s="131">
        <v>3</v>
      </c>
      <c r="Q12" s="206" t="s">
        <v>477</v>
      </c>
      <c r="R12" s="134">
        <v>3</v>
      </c>
      <c r="S12" s="131">
        <v>3</v>
      </c>
      <c r="T12" s="206" t="s">
        <v>477</v>
      </c>
      <c r="U12" s="134">
        <v>3</v>
      </c>
      <c r="V12" s="131"/>
      <c r="W12" s="131"/>
      <c r="X12" s="171">
        <f t="shared" si="0"/>
        <v>10</v>
      </c>
      <c r="Y12" s="173">
        <f t="shared" si="1"/>
        <v>7</v>
      </c>
      <c r="Z12" s="138">
        <f t="shared" si="2"/>
        <v>0.7</v>
      </c>
      <c r="AA12" s="139" t="s">
        <v>419</v>
      </c>
    </row>
    <row r="13" spans="1:27" s="140" customFormat="1" ht="57" x14ac:dyDescent="0.25">
      <c r="A13" s="324" t="s">
        <v>293</v>
      </c>
      <c r="B13" s="324"/>
      <c r="C13" s="324"/>
      <c r="D13" s="124" t="s">
        <v>294</v>
      </c>
      <c r="E13" s="137">
        <v>0.09</v>
      </c>
      <c r="F13" s="130" t="s">
        <v>290</v>
      </c>
      <c r="G13" s="131" t="s">
        <v>276</v>
      </c>
      <c r="H13" s="131" t="s">
        <v>284</v>
      </c>
      <c r="I13" s="143" t="s">
        <v>342</v>
      </c>
      <c r="J13" s="133">
        <v>42795</v>
      </c>
      <c r="K13" s="133">
        <v>43099</v>
      </c>
      <c r="L13" s="134">
        <v>0</v>
      </c>
      <c r="M13" s="131">
        <v>0</v>
      </c>
      <c r="N13" s="206" t="s">
        <v>420</v>
      </c>
      <c r="O13" s="134">
        <v>1</v>
      </c>
      <c r="P13" s="131">
        <v>1</v>
      </c>
      <c r="Q13" s="206" t="s">
        <v>491</v>
      </c>
      <c r="R13" s="134">
        <v>1</v>
      </c>
      <c r="S13" s="131">
        <v>1</v>
      </c>
      <c r="T13" s="206" t="s">
        <v>491</v>
      </c>
      <c r="U13" s="134">
        <v>1</v>
      </c>
      <c r="V13" s="131"/>
      <c r="W13" s="131"/>
      <c r="X13" s="173">
        <f t="shared" ref="X13:X14" si="3">+SUM(L13,O13,R13,U13)</f>
        <v>3</v>
      </c>
      <c r="Y13" s="173">
        <f t="shared" ref="Y13:Y14" si="4">+SUM(M13,P13,S13,V13)</f>
        <v>2</v>
      </c>
      <c r="Z13" s="138">
        <f t="shared" ref="Z13:Z14" si="5">IFERROR(Y13/X13,"")</f>
        <v>0.66666666666666663</v>
      </c>
      <c r="AA13" s="139" t="s">
        <v>421</v>
      </c>
    </row>
    <row r="14" spans="1:27" s="126" customFormat="1" ht="57" x14ac:dyDescent="0.25">
      <c r="A14" s="324" t="s">
        <v>322</v>
      </c>
      <c r="B14" s="324"/>
      <c r="C14" s="324"/>
      <c r="D14" s="132" t="s">
        <v>324</v>
      </c>
      <c r="E14" s="121">
        <v>0.19</v>
      </c>
      <c r="F14" s="131" t="s">
        <v>323</v>
      </c>
      <c r="G14" s="131" t="s">
        <v>276</v>
      </c>
      <c r="H14" s="131" t="s">
        <v>325</v>
      </c>
      <c r="I14" s="131" t="s">
        <v>304</v>
      </c>
      <c r="J14" s="133">
        <v>42795</v>
      </c>
      <c r="K14" s="133">
        <v>43099</v>
      </c>
      <c r="L14" s="134">
        <v>0</v>
      </c>
      <c r="M14" s="131">
        <v>0</v>
      </c>
      <c r="N14" s="206" t="s">
        <v>424</v>
      </c>
      <c r="O14" s="134">
        <v>1</v>
      </c>
      <c r="P14" s="131">
        <v>1</v>
      </c>
      <c r="Q14" s="206" t="s">
        <v>424</v>
      </c>
      <c r="R14" s="134">
        <v>1</v>
      </c>
      <c r="S14" s="131">
        <v>1</v>
      </c>
      <c r="T14" s="206" t="s">
        <v>424</v>
      </c>
      <c r="U14" s="134">
        <v>1</v>
      </c>
      <c r="V14" s="131"/>
      <c r="W14" s="131"/>
      <c r="X14" s="173">
        <f t="shared" si="3"/>
        <v>3</v>
      </c>
      <c r="Y14" s="173">
        <f t="shared" si="4"/>
        <v>2</v>
      </c>
      <c r="Z14" s="138">
        <f t="shared" si="5"/>
        <v>0.66666666666666663</v>
      </c>
      <c r="AA14" s="135" t="s">
        <v>422</v>
      </c>
    </row>
    <row r="15" spans="1:27" s="126" customFormat="1" ht="57" x14ac:dyDescent="0.25">
      <c r="A15" s="324" t="s">
        <v>329</v>
      </c>
      <c r="B15" s="324"/>
      <c r="C15" s="324"/>
      <c r="D15" s="132" t="s">
        <v>330</v>
      </c>
      <c r="E15" s="121">
        <v>0.09</v>
      </c>
      <c r="F15" s="131" t="s">
        <v>331</v>
      </c>
      <c r="G15" s="131" t="s">
        <v>276</v>
      </c>
      <c r="H15" s="131" t="s">
        <v>332</v>
      </c>
      <c r="I15" s="131" t="s">
        <v>304</v>
      </c>
      <c r="J15" s="133">
        <v>42795</v>
      </c>
      <c r="K15" s="133">
        <v>43099</v>
      </c>
      <c r="L15" s="134">
        <v>0</v>
      </c>
      <c r="M15" s="131">
        <v>0</v>
      </c>
      <c r="N15" s="206" t="s">
        <v>425</v>
      </c>
      <c r="O15" s="134">
        <v>1</v>
      </c>
      <c r="P15" s="131">
        <v>1</v>
      </c>
      <c r="Q15" s="206" t="s">
        <v>425</v>
      </c>
      <c r="R15" s="134">
        <v>1</v>
      </c>
      <c r="S15" s="131">
        <v>1</v>
      </c>
      <c r="T15" s="206" t="s">
        <v>425</v>
      </c>
      <c r="U15" s="134">
        <v>1</v>
      </c>
      <c r="V15" s="131"/>
      <c r="W15" s="131"/>
      <c r="X15" s="173">
        <f t="shared" ref="X15" si="6">+SUM(L15,O15,R15,U15)</f>
        <v>3</v>
      </c>
      <c r="Y15" s="173">
        <f t="shared" ref="Y15" si="7">+SUM(M15,P15,S15,V15)</f>
        <v>2</v>
      </c>
      <c r="Z15" s="138">
        <f t="shared" ref="Z15" si="8">IFERROR(Y15/X15,"")</f>
        <v>0.66666666666666663</v>
      </c>
      <c r="AA15" s="155" t="s">
        <v>423</v>
      </c>
    </row>
    <row r="16" spans="1:27" s="126" customFormat="1" ht="99.75" x14ac:dyDescent="0.25">
      <c r="A16" s="389" t="s">
        <v>359</v>
      </c>
      <c r="B16" s="390"/>
      <c r="C16" s="391"/>
      <c r="D16" s="154" t="s">
        <v>360</v>
      </c>
      <c r="E16" s="157">
        <v>0.09</v>
      </c>
      <c r="F16" s="174" t="s">
        <v>361</v>
      </c>
      <c r="G16" s="175" t="s">
        <v>276</v>
      </c>
      <c r="H16" s="181" t="s">
        <v>303</v>
      </c>
      <c r="I16" s="181" t="s">
        <v>304</v>
      </c>
      <c r="J16" s="178">
        <v>42737</v>
      </c>
      <c r="K16" s="178">
        <v>43099</v>
      </c>
      <c r="L16" s="187">
        <v>1</v>
      </c>
      <c r="M16" s="187">
        <v>1</v>
      </c>
      <c r="N16" s="206" t="s">
        <v>438</v>
      </c>
      <c r="O16" s="187">
        <v>0</v>
      </c>
      <c r="P16" s="187">
        <v>1</v>
      </c>
      <c r="Q16" s="206" t="s">
        <v>479</v>
      </c>
      <c r="R16" s="187">
        <v>1</v>
      </c>
      <c r="S16" s="187">
        <v>1</v>
      </c>
      <c r="T16" s="206" t="s">
        <v>536</v>
      </c>
      <c r="U16" s="187">
        <v>0</v>
      </c>
      <c r="V16" s="187"/>
      <c r="W16" s="176"/>
      <c r="X16" s="173">
        <f t="shared" ref="X16" si="9">+SUM(L16,O16,R16,U16)</f>
        <v>2</v>
      </c>
      <c r="Y16" s="173">
        <f t="shared" ref="Y16" si="10">+SUM(M16,P16,S16,V16)</f>
        <v>3</v>
      </c>
      <c r="Z16" s="138">
        <f t="shared" ref="Z16" si="11">IFERROR(Y16/X16,"")</f>
        <v>1.5</v>
      </c>
      <c r="AA16" s="135" t="s">
        <v>439</v>
      </c>
    </row>
    <row r="17" spans="1:27" s="126" customFormat="1" ht="78" customHeight="1" x14ac:dyDescent="0.25">
      <c r="A17" s="389" t="s">
        <v>362</v>
      </c>
      <c r="B17" s="390"/>
      <c r="C17" s="391"/>
      <c r="D17" s="154" t="s">
        <v>426</v>
      </c>
      <c r="E17" s="157">
        <v>0.09</v>
      </c>
      <c r="F17" s="174" t="s">
        <v>363</v>
      </c>
      <c r="G17" s="175" t="s">
        <v>276</v>
      </c>
      <c r="H17" s="181" t="s">
        <v>332</v>
      </c>
      <c r="I17" s="181" t="s">
        <v>304</v>
      </c>
      <c r="J17" s="178">
        <v>42737</v>
      </c>
      <c r="K17" s="178">
        <v>43099</v>
      </c>
      <c r="L17" s="197">
        <v>0</v>
      </c>
      <c r="M17" s="197">
        <v>0</v>
      </c>
      <c r="N17" s="207"/>
      <c r="O17" s="177">
        <v>0.33</v>
      </c>
      <c r="P17" s="197">
        <v>0.2</v>
      </c>
      <c r="Q17" s="206" t="s">
        <v>479</v>
      </c>
      <c r="R17" s="177">
        <v>0.33</v>
      </c>
      <c r="S17" s="197">
        <v>0.3</v>
      </c>
      <c r="T17" s="206" t="s">
        <v>537</v>
      </c>
      <c r="U17" s="177">
        <v>0.34</v>
      </c>
      <c r="V17" s="176"/>
      <c r="W17" s="176"/>
      <c r="X17" s="172">
        <f t="shared" ref="X17" si="12">+SUM(L17,O17,R17,U17)</f>
        <v>1</v>
      </c>
      <c r="Y17" s="120">
        <f t="shared" ref="Y17" si="13">+SUM(M17,P17,S17,V17)</f>
        <v>0.5</v>
      </c>
      <c r="Z17" s="138">
        <f t="shared" ref="Z17" si="14">IFERROR(Y17/X17,"")</f>
        <v>0.5</v>
      </c>
      <c r="AA17" s="155" t="s">
        <v>439</v>
      </c>
    </row>
    <row r="18" spans="1:27" s="126" customFormat="1" ht="58.5" customHeight="1" x14ac:dyDescent="0.25">
      <c r="A18" s="324" t="s">
        <v>333</v>
      </c>
      <c r="B18" s="324"/>
      <c r="C18" s="324"/>
      <c r="D18" s="132" t="s">
        <v>334</v>
      </c>
      <c r="E18" s="121">
        <v>0.09</v>
      </c>
      <c r="F18" s="131" t="s">
        <v>335</v>
      </c>
      <c r="G18" s="131" t="s">
        <v>276</v>
      </c>
      <c r="H18" s="131" t="s">
        <v>493</v>
      </c>
      <c r="I18" s="131" t="s">
        <v>304</v>
      </c>
      <c r="J18" s="133">
        <v>42795</v>
      </c>
      <c r="K18" s="133">
        <v>43099</v>
      </c>
      <c r="L18" s="134">
        <v>1</v>
      </c>
      <c r="M18" s="131">
        <v>1</v>
      </c>
      <c r="N18" s="206" t="s">
        <v>427</v>
      </c>
      <c r="O18" s="134">
        <v>3</v>
      </c>
      <c r="P18" s="131">
        <v>3</v>
      </c>
      <c r="Q18" s="206" t="s">
        <v>427</v>
      </c>
      <c r="R18" s="134">
        <v>3</v>
      </c>
      <c r="S18" s="131">
        <v>3</v>
      </c>
      <c r="T18" s="206" t="s">
        <v>427</v>
      </c>
      <c r="U18" s="134">
        <v>3</v>
      </c>
      <c r="V18" s="131"/>
      <c r="W18" s="131"/>
      <c r="X18" s="173">
        <f t="shared" ref="X18" si="15">+SUM(L18,O18,R18,U18)</f>
        <v>10</v>
      </c>
      <c r="Y18" s="173">
        <f t="shared" ref="Y18" si="16">+SUM(M18,P18,S18,V18)</f>
        <v>7</v>
      </c>
      <c r="Z18" s="138">
        <f t="shared" ref="Z18" si="17">IFERROR(Y18/X18,"")</f>
        <v>0.7</v>
      </c>
      <c r="AA18" s="155" t="s">
        <v>423</v>
      </c>
    </row>
    <row r="19" spans="1:27" s="140" customFormat="1" ht="86.25" customHeight="1" x14ac:dyDescent="0.25">
      <c r="A19" s="324" t="s">
        <v>305</v>
      </c>
      <c r="B19" s="324"/>
      <c r="C19" s="324"/>
      <c r="D19" s="124" t="s">
        <v>306</v>
      </c>
      <c r="E19" s="137">
        <v>0.05</v>
      </c>
      <c r="F19" s="130" t="s">
        <v>290</v>
      </c>
      <c r="G19" s="131" t="s">
        <v>276</v>
      </c>
      <c r="H19" s="131" t="s">
        <v>303</v>
      </c>
      <c r="I19" s="131" t="s">
        <v>304</v>
      </c>
      <c r="J19" s="133">
        <v>42795</v>
      </c>
      <c r="K19" s="133">
        <v>43099</v>
      </c>
      <c r="L19" s="134">
        <v>0</v>
      </c>
      <c r="M19" s="131">
        <v>0</v>
      </c>
      <c r="N19" s="207"/>
      <c r="O19" s="134">
        <v>1</v>
      </c>
      <c r="P19" s="131">
        <v>1</v>
      </c>
      <c r="Q19" s="206" t="s">
        <v>490</v>
      </c>
      <c r="R19" s="134">
        <v>1</v>
      </c>
      <c r="S19" s="131">
        <v>1</v>
      </c>
      <c r="T19" s="206" t="s">
        <v>538</v>
      </c>
      <c r="U19" s="134">
        <v>1</v>
      </c>
      <c r="V19" s="131"/>
      <c r="W19" s="131"/>
      <c r="X19" s="173">
        <f t="shared" ref="X19:X20" si="18">+SUM(L19,O19,R19,U19)</f>
        <v>3</v>
      </c>
      <c r="Y19" s="173">
        <f t="shared" ref="Y19:Y20" si="19">+SUM(M19,P19,S19,V19)</f>
        <v>2</v>
      </c>
      <c r="Z19" s="138">
        <f t="shared" ref="Z19:Z20" si="20">IFERROR(Y19/X19,"")</f>
        <v>0.66666666666666663</v>
      </c>
      <c r="AA19" s="139" t="s">
        <v>492</v>
      </c>
    </row>
    <row r="20" spans="1:27" s="153" customFormat="1" ht="99.75" x14ac:dyDescent="0.25">
      <c r="A20" s="324" t="s">
        <v>131</v>
      </c>
      <c r="B20" s="324"/>
      <c r="C20" s="324"/>
      <c r="D20" s="184" t="s">
        <v>307</v>
      </c>
      <c r="E20" s="159">
        <v>0.05</v>
      </c>
      <c r="F20" s="158" t="s">
        <v>290</v>
      </c>
      <c r="G20" s="181" t="s">
        <v>276</v>
      </c>
      <c r="H20" s="181" t="s">
        <v>303</v>
      </c>
      <c r="I20" s="181" t="s">
        <v>304</v>
      </c>
      <c r="J20" s="182">
        <v>42795</v>
      </c>
      <c r="K20" s="182">
        <v>43099</v>
      </c>
      <c r="L20" s="183">
        <v>0</v>
      </c>
      <c r="M20" s="181">
        <v>0</v>
      </c>
      <c r="N20" s="207"/>
      <c r="O20" s="183">
        <v>1</v>
      </c>
      <c r="P20" s="181">
        <v>1</v>
      </c>
      <c r="Q20" s="206" t="s">
        <v>479</v>
      </c>
      <c r="R20" s="183">
        <v>1</v>
      </c>
      <c r="S20" s="181"/>
      <c r="T20" s="206" t="s">
        <v>539</v>
      </c>
      <c r="U20" s="183">
        <v>1</v>
      </c>
      <c r="V20" s="181"/>
      <c r="W20" s="181"/>
      <c r="X20" s="173">
        <f t="shared" si="18"/>
        <v>3</v>
      </c>
      <c r="Y20" s="173">
        <f t="shared" si="19"/>
        <v>1</v>
      </c>
      <c r="Z20" s="160">
        <f t="shared" si="20"/>
        <v>0.33333333333333331</v>
      </c>
      <c r="AA20" s="155" t="s">
        <v>439</v>
      </c>
    </row>
    <row r="21" spans="1:27" s="153" customFormat="1" ht="71.25" x14ac:dyDescent="0.25">
      <c r="A21" s="324" t="s">
        <v>315</v>
      </c>
      <c r="B21" s="324"/>
      <c r="C21" s="324"/>
      <c r="D21" s="188" t="s">
        <v>364</v>
      </c>
      <c r="E21" s="189">
        <v>0.04</v>
      </c>
      <c r="F21" s="190" t="s">
        <v>365</v>
      </c>
      <c r="G21" s="185" t="s">
        <v>276</v>
      </c>
      <c r="H21" s="185" t="s">
        <v>309</v>
      </c>
      <c r="I21" s="185" t="s">
        <v>304</v>
      </c>
      <c r="J21" s="186">
        <v>42736</v>
      </c>
      <c r="K21" s="186">
        <v>43099</v>
      </c>
      <c r="L21" s="187">
        <v>1</v>
      </c>
      <c r="M21" s="185">
        <v>1</v>
      </c>
      <c r="N21" s="206" t="s">
        <v>428</v>
      </c>
      <c r="O21" s="187">
        <v>0</v>
      </c>
      <c r="P21" s="185">
        <v>0</v>
      </c>
      <c r="Q21" s="207"/>
      <c r="R21" s="187">
        <v>0</v>
      </c>
      <c r="S21" s="185">
        <v>0</v>
      </c>
      <c r="T21" s="207"/>
      <c r="U21" s="187">
        <v>0</v>
      </c>
      <c r="V21" s="185"/>
      <c r="W21" s="185"/>
      <c r="X21" s="173">
        <f t="shared" ref="X21:X22" si="21">+SUM(L21,O21,R21,U21)</f>
        <v>1</v>
      </c>
      <c r="Y21" s="173">
        <f t="shared" ref="Y21:Y22" si="22">+SUM(M21,P21,S21,V21)</f>
        <v>1</v>
      </c>
      <c r="Z21" s="160">
        <f t="shared" ref="Z21:Z22" si="23">IFERROR(Y21/X21,"")</f>
        <v>1</v>
      </c>
      <c r="AA21" s="155" t="s">
        <v>429</v>
      </c>
    </row>
    <row r="22" spans="1:27" s="126" customFormat="1" ht="33.75" customHeight="1" x14ac:dyDescent="0.25">
      <c r="A22" s="324" t="s">
        <v>314</v>
      </c>
      <c r="B22" s="324"/>
      <c r="C22" s="324"/>
      <c r="D22" s="188" t="s">
        <v>364</v>
      </c>
      <c r="E22" s="189">
        <v>0.04</v>
      </c>
      <c r="F22" s="190" t="s">
        <v>365</v>
      </c>
      <c r="G22" s="185" t="s">
        <v>276</v>
      </c>
      <c r="H22" s="185" t="s">
        <v>309</v>
      </c>
      <c r="I22" s="185" t="s">
        <v>304</v>
      </c>
      <c r="J22" s="186">
        <v>42736</v>
      </c>
      <c r="K22" s="186">
        <v>43099</v>
      </c>
      <c r="L22" s="187">
        <v>0</v>
      </c>
      <c r="M22" s="195">
        <v>0</v>
      </c>
      <c r="N22" s="207"/>
      <c r="O22" s="187">
        <v>0</v>
      </c>
      <c r="P22" s="195">
        <v>0</v>
      </c>
      <c r="Q22" s="207"/>
      <c r="R22" s="187">
        <v>0</v>
      </c>
      <c r="S22" s="195">
        <v>1</v>
      </c>
      <c r="T22" s="206" t="s">
        <v>540</v>
      </c>
      <c r="U22" s="187">
        <v>1</v>
      </c>
      <c r="V22" s="185"/>
      <c r="W22" s="185"/>
      <c r="X22" s="173">
        <f t="shared" si="21"/>
        <v>1</v>
      </c>
      <c r="Y22" s="173">
        <f t="shared" si="22"/>
        <v>1</v>
      </c>
      <c r="Z22" s="160">
        <f t="shared" si="23"/>
        <v>1</v>
      </c>
      <c r="AA22" s="135"/>
    </row>
    <row r="23" spans="1:27" s="10" customFormat="1" x14ac:dyDescent="0.25">
      <c r="A23" s="41"/>
      <c r="B23" s="13"/>
      <c r="C23" s="14"/>
      <c r="D23" s="14"/>
      <c r="E23" s="14"/>
      <c r="F23" s="14"/>
      <c r="G23" s="14"/>
      <c r="H23" s="14"/>
      <c r="I23" s="14"/>
      <c r="J23" s="15"/>
      <c r="K23" s="15"/>
      <c r="L23" s="14"/>
      <c r="M23" s="14"/>
      <c r="N23" s="14"/>
      <c r="O23" s="14"/>
      <c r="P23" s="14"/>
      <c r="Q23" s="14"/>
      <c r="R23" s="14"/>
      <c r="S23" s="14"/>
      <c r="T23" s="14"/>
      <c r="U23" s="14"/>
      <c r="V23" s="14"/>
      <c r="W23" s="14"/>
      <c r="X23" s="14"/>
      <c r="Y23" s="14"/>
      <c r="Z23" s="37"/>
      <c r="AA23" s="179">
        <f>+SUMPRODUCT(E11:E22,Z11:Z22)</f>
        <v>0.75016666666666687</v>
      </c>
    </row>
    <row r="24" spans="1:27" x14ac:dyDescent="0.25">
      <c r="A24" s="407" t="s">
        <v>3</v>
      </c>
      <c r="B24" s="403"/>
      <c r="C24" s="400" t="s">
        <v>147</v>
      </c>
      <c r="D24" s="401"/>
      <c r="E24" s="401"/>
      <c r="F24" s="401"/>
      <c r="G24" s="401"/>
      <c r="H24" s="401"/>
      <c r="I24" s="401"/>
      <c r="J24" s="401"/>
      <c r="K24" s="401"/>
      <c r="L24" s="401"/>
      <c r="M24" s="401"/>
      <c r="N24" s="401"/>
      <c r="O24" s="401"/>
      <c r="P24" s="401"/>
      <c r="Q24" s="401"/>
      <c r="R24" s="401"/>
      <c r="S24" s="401"/>
      <c r="T24" s="401"/>
      <c r="U24" s="401"/>
      <c r="V24" s="401"/>
      <c r="W24" s="401"/>
      <c r="X24" s="401"/>
      <c r="Y24" s="401"/>
      <c r="Z24" s="401"/>
      <c r="AA24" s="412"/>
    </row>
    <row r="25" spans="1:27" x14ac:dyDescent="0.25">
      <c r="A25" s="413" t="s">
        <v>16</v>
      </c>
      <c r="B25" s="414"/>
      <c r="C25" s="415"/>
      <c r="D25" s="395" t="s">
        <v>202</v>
      </c>
      <c r="E25" s="395" t="s">
        <v>24</v>
      </c>
      <c r="F25" s="395" t="s">
        <v>191</v>
      </c>
      <c r="G25" s="395" t="s">
        <v>203</v>
      </c>
      <c r="H25" s="393" t="s">
        <v>17</v>
      </c>
      <c r="I25" s="393" t="s">
        <v>23</v>
      </c>
      <c r="J25" s="394" t="s">
        <v>18</v>
      </c>
      <c r="K25" s="394"/>
      <c r="L25" s="394" t="s">
        <v>196</v>
      </c>
      <c r="M25" s="394"/>
      <c r="N25" s="394"/>
      <c r="O25" s="394"/>
      <c r="P25" s="394"/>
      <c r="Q25" s="394"/>
      <c r="R25" s="394"/>
      <c r="S25" s="394"/>
      <c r="T25" s="394"/>
      <c r="U25" s="394"/>
      <c r="V25" s="394"/>
      <c r="W25" s="394"/>
      <c r="X25" s="393" t="s">
        <v>8</v>
      </c>
      <c r="Y25" s="393"/>
      <c r="Z25" s="393"/>
      <c r="AA25" s="399" t="s">
        <v>22</v>
      </c>
    </row>
    <row r="26" spans="1:27" x14ac:dyDescent="0.25">
      <c r="A26" s="416"/>
      <c r="B26" s="417"/>
      <c r="C26" s="418"/>
      <c r="D26" s="396"/>
      <c r="E26" s="396"/>
      <c r="F26" s="396"/>
      <c r="G26" s="396"/>
      <c r="H26" s="393"/>
      <c r="I26" s="393"/>
      <c r="J26" s="394" t="s">
        <v>19</v>
      </c>
      <c r="K26" s="393" t="s">
        <v>20</v>
      </c>
      <c r="L26" s="393" t="s">
        <v>4</v>
      </c>
      <c r="M26" s="393"/>
      <c r="N26" s="393"/>
      <c r="O26" s="393" t="s">
        <v>5</v>
      </c>
      <c r="P26" s="393"/>
      <c r="Q26" s="393"/>
      <c r="R26" s="393" t="s">
        <v>6</v>
      </c>
      <c r="S26" s="393"/>
      <c r="T26" s="393"/>
      <c r="U26" s="393" t="s">
        <v>7</v>
      </c>
      <c r="V26" s="393"/>
      <c r="W26" s="393"/>
      <c r="X26" s="393"/>
      <c r="Y26" s="393"/>
      <c r="Z26" s="393"/>
      <c r="AA26" s="399"/>
    </row>
    <row r="27" spans="1:27" ht="30" x14ac:dyDescent="0.25">
      <c r="A27" s="419"/>
      <c r="B27" s="420"/>
      <c r="C27" s="421"/>
      <c r="D27" s="397"/>
      <c r="E27" s="397"/>
      <c r="F27" s="397"/>
      <c r="G27" s="397"/>
      <c r="H27" s="393"/>
      <c r="I27" s="393"/>
      <c r="J27" s="394"/>
      <c r="K27" s="393"/>
      <c r="L27" s="19" t="s">
        <v>10</v>
      </c>
      <c r="M27" s="19" t="s">
        <v>9</v>
      </c>
      <c r="N27" s="19" t="s">
        <v>21</v>
      </c>
      <c r="O27" s="19" t="s">
        <v>10</v>
      </c>
      <c r="P27" s="19" t="s">
        <v>9</v>
      </c>
      <c r="Q27" s="19" t="s">
        <v>21</v>
      </c>
      <c r="R27" s="19" t="s">
        <v>10</v>
      </c>
      <c r="S27" s="19" t="s">
        <v>9</v>
      </c>
      <c r="T27" s="19" t="s">
        <v>21</v>
      </c>
      <c r="U27" s="19" t="s">
        <v>10</v>
      </c>
      <c r="V27" s="19" t="s">
        <v>9</v>
      </c>
      <c r="W27" s="19" t="s">
        <v>21</v>
      </c>
      <c r="X27" s="74" t="s">
        <v>193</v>
      </c>
      <c r="Y27" s="36" t="s">
        <v>194</v>
      </c>
      <c r="Z27" s="36" t="s">
        <v>192</v>
      </c>
      <c r="AA27" s="40" t="s">
        <v>11</v>
      </c>
    </row>
    <row r="28" spans="1:27" s="81" customFormat="1" ht="60.75" customHeight="1" x14ac:dyDescent="0.25">
      <c r="A28" s="324" t="s">
        <v>291</v>
      </c>
      <c r="B28" s="324"/>
      <c r="C28" s="324"/>
      <c r="D28" s="124" t="s">
        <v>292</v>
      </c>
      <c r="E28" s="141">
        <v>0.06</v>
      </c>
      <c r="F28" s="130" t="s">
        <v>290</v>
      </c>
      <c r="G28" s="131" t="s">
        <v>276</v>
      </c>
      <c r="H28" s="131" t="s">
        <v>298</v>
      </c>
      <c r="I28" s="131" t="s">
        <v>304</v>
      </c>
      <c r="J28" s="133">
        <v>42795</v>
      </c>
      <c r="K28" s="133">
        <v>43099</v>
      </c>
      <c r="L28" s="134">
        <v>0</v>
      </c>
      <c r="M28" s="131">
        <v>0</v>
      </c>
      <c r="N28" s="208"/>
      <c r="O28" s="134">
        <v>1</v>
      </c>
      <c r="P28" s="131">
        <v>1</v>
      </c>
      <c r="Q28" s="206" t="s">
        <v>487</v>
      </c>
      <c r="R28" s="134">
        <v>1</v>
      </c>
      <c r="S28" s="131">
        <v>1</v>
      </c>
      <c r="T28" s="206" t="s">
        <v>487</v>
      </c>
      <c r="U28" s="134">
        <v>1</v>
      </c>
      <c r="V28" s="131"/>
      <c r="W28" s="131"/>
      <c r="X28" s="120">
        <f t="shared" ref="X28" si="24">+SUM(L28,O28,R28,U28)</f>
        <v>3</v>
      </c>
      <c r="Y28" s="83">
        <f>+SUM(M28,P28,S28,V28)</f>
        <v>2</v>
      </c>
      <c r="Z28" s="85">
        <f>IFERROR(Y28/X28,"")</f>
        <v>0.66666666666666663</v>
      </c>
      <c r="AA28" s="155" t="s">
        <v>488</v>
      </c>
    </row>
    <row r="29" spans="1:27" s="140" customFormat="1" ht="86.25" customHeight="1" x14ac:dyDescent="0.25">
      <c r="A29" s="324" t="s">
        <v>288</v>
      </c>
      <c r="B29" s="324"/>
      <c r="C29" s="324"/>
      <c r="D29" s="124" t="s">
        <v>289</v>
      </c>
      <c r="E29" s="137">
        <v>0.05</v>
      </c>
      <c r="F29" s="130" t="s">
        <v>290</v>
      </c>
      <c r="G29" s="131" t="s">
        <v>276</v>
      </c>
      <c r="H29" s="131" t="s">
        <v>327</v>
      </c>
      <c r="I29" s="143" t="s">
        <v>342</v>
      </c>
      <c r="J29" s="133">
        <v>42795</v>
      </c>
      <c r="K29" s="133">
        <v>43099</v>
      </c>
      <c r="L29" s="134">
        <v>0</v>
      </c>
      <c r="M29" s="131">
        <v>0</v>
      </c>
      <c r="N29" s="208"/>
      <c r="O29" s="134">
        <v>1</v>
      </c>
      <c r="P29" s="131">
        <v>1</v>
      </c>
      <c r="Q29" s="206" t="s">
        <v>480</v>
      </c>
      <c r="R29" s="134">
        <v>1</v>
      </c>
      <c r="S29" s="131">
        <v>1</v>
      </c>
      <c r="T29" s="206" t="s">
        <v>480</v>
      </c>
      <c r="U29" s="134">
        <v>1</v>
      </c>
      <c r="V29" s="131"/>
      <c r="W29" s="131"/>
      <c r="X29" s="120">
        <f t="shared" ref="X29" si="25">+SUM(L29,O29,R29,U29)</f>
        <v>3</v>
      </c>
      <c r="Y29" s="120">
        <f t="shared" ref="Y29:Y30" si="26">+SUM(M29,P29,S29,V29)</f>
        <v>2</v>
      </c>
      <c r="Z29" s="138">
        <f t="shared" ref="Z29:Z30" si="27">IFERROR(Y29/X29,"")</f>
        <v>0.66666666666666663</v>
      </c>
      <c r="AA29" s="155" t="s">
        <v>431</v>
      </c>
    </row>
    <row r="30" spans="1:27" s="140" customFormat="1" ht="54.75" customHeight="1" x14ac:dyDescent="0.25">
      <c r="A30" s="324" t="s">
        <v>295</v>
      </c>
      <c r="B30" s="324"/>
      <c r="C30" s="324"/>
      <c r="D30" s="124" t="s">
        <v>296</v>
      </c>
      <c r="E30" s="141">
        <v>0.05</v>
      </c>
      <c r="F30" s="130" t="s">
        <v>297</v>
      </c>
      <c r="G30" s="131" t="s">
        <v>38</v>
      </c>
      <c r="H30" s="131" t="s">
        <v>284</v>
      </c>
      <c r="I30" s="131" t="s">
        <v>341</v>
      </c>
      <c r="J30" s="133">
        <v>42795</v>
      </c>
      <c r="K30" s="133">
        <v>43099</v>
      </c>
      <c r="L30" s="134">
        <v>0</v>
      </c>
      <c r="M30" s="131">
        <v>0</v>
      </c>
      <c r="N30" s="208"/>
      <c r="O30" s="134">
        <v>1</v>
      </c>
      <c r="P30" s="131">
        <v>1</v>
      </c>
      <c r="Q30" s="206" t="s">
        <v>481</v>
      </c>
      <c r="R30" s="134">
        <v>0</v>
      </c>
      <c r="S30" s="131">
        <v>0</v>
      </c>
      <c r="T30" s="207"/>
      <c r="U30" s="134">
        <v>1</v>
      </c>
      <c r="V30" s="131"/>
      <c r="W30" s="131"/>
      <c r="X30" s="120">
        <f t="shared" ref="X30" si="28">+SUM(L30,O30,R30,U30)</f>
        <v>2</v>
      </c>
      <c r="Y30" s="120">
        <f t="shared" si="26"/>
        <v>1</v>
      </c>
      <c r="Z30" s="138">
        <f t="shared" si="27"/>
        <v>0.5</v>
      </c>
      <c r="AA30" s="155" t="s">
        <v>488</v>
      </c>
    </row>
    <row r="31" spans="1:27" s="140" customFormat="1" ht="82.5" customHeight="1" x14ac:dyDescent="0.25">
      <c r="A31" s="324" t="s">
        <v>326</v>
      </c>
      <c r="B31" s="324"/>
      <c r="C31" s="324"/>
      <c r="D31" s="136" t="s">
        <v>299</v>
      </c>
      <c r="E31" s="141">
        <v>0.05</v>
      </c>
      <c r="F31" s="142" t="s">
        <v>300</v>
      </c>
      <c r="G31" s="131" t="s">
        <v>276</v>
      </c>
      <c r="H31" s="131" t="s">
        <v>328</v>
      </c>
      <c r="I31" s="143" t="s">
        <v>342</v>
      </c>
      <c r="J31" s="133">
        <v>42795</v>
      </c>
      <c r="K31" s="133">
        <v>43099</v>
      </c>
      <c r="L31" s="134">
        <v>1</v>
      </c>
      <c r="M31" s="131">
        <v>1</v>
      </c>
      <c r="N31" s="206" t="s">
        <v>430</v>
      </c>
      <c r="O31" s="134">
        <v>3</v>
      </c>
      <c r="P31" s="131">
        <v>3</v>
      </c>
      <c r="Q31" s="206" t="s">
        <v>482</v>
      </c>
      <c r="R31" s="134">
        <v>3</v>
      </c>
      <c r="S31" s="131">
        <v>3</v>
      </c>
      <c r="T31" s="206" t="s">
        <v>482</v>
      </c>
      <c r="U31" s="134">
        <v>3</v>
      </c>
      <c r="V31" s="131"/>
      <c r="W31" s="131"/>
      <c r="X31" s="120">
        <f t="shared" ref="X31" si="29">+SUM(L31,O31,R31,U31)</f>
        <v>10</v>
      </c>
      <c r="Y31" s="120">
        <f t="shared" ref="Y31" si="30">+SUM(M31,P31,S31,V31)</f>
        <v>7</v>
      </c>
      <c r="Z31" s="138">
        <f t="shared" ref="Z31" si="31">IFERROR(Y31/X31,"")</f>
        <v>0.7</v>
      </c>
      <c r="AA31" s="155" t="s">
        <v>431</v>
      </c>
    </row>
    <row r="32" spans="1:27" s="140" customFormat="1" ht="85.5" x14ac:dyDescent="0.25">
      <c r="A32" s="324" t="s">
        <v>301</v>
      </c>
      <c r="B32" s="324"/>
      <c r="C32" s="324"/>
      <c r="D32" s="136" t="s">
        <v>302</v>
      </c>
      <c r="E32" s="141">
        <v>0.05</v>
      </c>
      <c r="F32" s="142" t="s">
        <v>300</v>
      </c>
      <c r="G32" s="131" t="s">
        <v>38</v>
      </c>
      <c r="H32" s="131" t="s">
        <v>541</v>
      </c>
      <c r="I32" s="143" t="s">
        <v>342</v>
      </c>
      <c r="J32" s="133">
        <v>42795</v>
      </c>
      <c r="K32" s="133">
        <v>43099</v>
      </c>
      <c r="L32" s="134">
        <v>1</v>
      </c>
      <c r="M32" s="131">
        <v>1</v>
      </c>
      <c r="N32" s="206" t="s">
        <v>433</v>
      </c>
      <c r="O32" s="134">
        <v>3</v>
      </c>
      <c r="P32" s="131">
        <v>3</v>
      </c>
      <c r="Q32" s="206" t="s">
        <v>433</v>
      </c>
      <c r="R32" s="134">
        <v>3</v>
      </c>
      <c r="S32" s="195">
        <v>3</v>
      </c>
      <c r="T32" s="206" t="s">
        <v>433</v>
      </c>
      <c r="U32" s="134">
        <v>3</v>
      </c>
      <c r="V32" s="131"/>
      <c r="W32" s="131"/>
      <c r="X32" s="120">
        <f t="shared" ref="X32:X33" si="32">+SUM(L32,O32,R32,U32)</f>
        <v>10</v>
      </c>
      <c r="Y32" s="120">
        <f t="shared" ref="Y32:Y33" si="33">+SUM(M32,P32,S32,V32)</f>
        <v>7</v>
      </c>
      <c r="Z32" s="138">
        <f t="shared" ref="Z32:Z33" si="34">IFERROR(Y32/X32,"")</f>
        <v>0.7</v>
      </c>
      <c r="AA32" s="155" t="s">
        <v>432</v>
      </c>
    </row>
    <row r="33" spans="1:27" s="126" customFormat="1" ht="85.5" x14ac:dyDescent="0.25">
      <c r="A33" s="324" t="s">
        <v>336</v>
      </c>
      <c r="B33" s="324"/>
      <c r="C33" s="324"/>
      <c r="D33" s="132" t="s">
        <v>337</v>
      </c>
      <c r="E33" s="121">
        <v>0.15</v>
      </c>
      <c r="F33" s="131" t="s">
        <v>335</v>
      </c>
      <c r="G33" s="131" t="s">
        <v>276</v>
      </c>
      <c r="H33" s="131" t="s">
        <v>309</v>
      </c>
      <c r="I33" s="131" t="s">
        <v>304</v>
      </c>
      <c r="J33" s="133">
        <v>42736</v>
      </c>
      <c r="K33" s="133">
        <v>43099</v>
      </c>
      <c r="L33" s="134">
        <v>3</v>
      </c>
      <c r="M33" s="131">
        <v>3</v>
      </c>
      <c r="N33" s="206" t="s">
        <v>435</v>
      </c>
      <c r="O33" s="134">
        <v>3</v>
      </c>
      <c r="P33" s="131">
        <v>3</v>
      </c>
      <c r="Q33" s="206" t="s">
        <v>483</v>
      </c>
      <c r="R33" s="134">
        <v>3</v>
      </c>
      <c r="S33" s="195">
        <v>3</v>
      </c>
      <c r="T33" s="206" t="s">
        <v>542</v>
      </c>
      <c r="U33" s="134">
        <v>3</v>
      </c>
      <c r="V33" s="131"/>
      <c r="W33" s="131"/>
      <c r="X33" s="120">
        <f t="shared" si="32"/>
        <v>12</v>
      </c>
      <c r="Y33" s="120">
        <f t="shared" si="33"/>
        <v>9</v>
      </c>
      <c r="Z33" s="138">
        <f t="shared" si="34"/>
        <v>0.75</v>
      </c>
      <c r="AA33" s="155" t="s">
        <v>434</v>
      </c>
    </row>
    <row r="34" spans="1:27" s="126" customFormat="1" ht="99.75" x14ac:dyDescent="0.25">
      <c r="A34" s="324" t="s">
        <v>310</v>
      </c>
      <c r="B34" s="324"/>
      <c r="C34" s="324"/>
      <c r="D34" s="136" t="s">
        <v>311</v>
      </c>
      <c r="E34" s="141">
        <v>0.15</v>
      </c>
      <c r="F34" s="142" t="s">
        <v>308</v>
      </c>
      <c r="G34" s="131" t="s">
        <v>276</v>
      </c>
      <c r="H34" s="131" t="s">
        <v>309</v>
      </c>
      <c r="I34" s="131" t="s">
        <v>304</v>
      </c>
      <c r="J34" s="133">
        <v>42736</v>
      </c>
      <c r="K34" s="133">
        <v>43099</v>
      </c>
      <c r="L34" s="134">
        <v>2</v>
      </c>
      <c r="M34" s="131">
        <v>2</v>
      </c>
      <c r="N34" s="206" t="s">
        <v>437</v>
      </c>
      <c r="O34" s="134">
        <v>3</v>
      </c>
      <c r="P34" s="131">
        <v>3</v>
      </c>
      <c r="Q34" s="206" t="s">
        <v>437</v>
      </c>
      <c r="R34" s="134">
        <v>3</v>
      </c>
      <c r="S34" s="195">
        <v>3</v>
      </c>
      <c r="T34" s="206" t="s">
        <v>437</v>
      </c>
      <c r="U34" s="134">
        <v>3</v>
      </c>
      <c r="V34" s="131"/>
      <c r="W34" s="131"/>
      <c r="X34" s="120">
        <f t="shared" ref="X34" si="35">+SUM(L34,O34,R34,U34)</f>
        <v>11</v>
      </c>
      <c r="Y34" s="120">
        <f t="shared" ref="Y34" si="36">+SUM(M34,P34,S34,V34)</f>
        <v>8</v>
      </c>
      <c r="Z34" s="138">
        <f t="shared" ref="Z34" si="37">IFERROR(Y34/X34,"")</f>
        <v>0.72727272727272729</v>
      </c>
      <c r="AA34" s="155" t="s">
        <v>436</v>
      </c>
    </row>
    <row r="35" spans="1:27" s="126" customFormat="1" ht="36.75" customHeight="1" x14ac:dyDescent="0.25">
      <c r="A35" s="324" t="s">
        <v>314</v>
      </c>
      <c r="B35" s="324"/>
      <c r="C35" s="324"/>
      <c r="D35" s="136" t="s">
        <v>312</v>
      </c>
      <c r="E35" s="141">
        <v>0.1</v>
      </c>
      <c r="F35" s="142" t="s">
        <v>313</v>
      </c>
      <c r="G35" s="131" t="s">
        <v>276</v>
      </c>
      <c r="H35" s="131" t="s">
        <v>309</v>
      </c>
      <c r="I35" s="131" t="s">
        <v>304</v>
      </c>
      <c r="J35" s="133">
        <v>42736</v>
      </c>
      <c r="K35" s="133">
        <v>43099</v>
      </c>
      <c r="L35" s="134">
        <v>0</v>
      </c>
      <c r="M35" s="131">
        <v>0</v>
      </c>
      <c r="N35" s="208"/>
      <c r="O35" s="134">
        <v>0</v>
      </c>
      <c r="P35" s="131">
        <v>0</v>
      </c>
      <c r="Q35" s="208"/>
      <c r="R35" s="134">
        <v>0</v>
      </c>
      <c r="S35" s="195">
        <v>0</v>
      </c>
      <c r="T35" s="208"/>
      <c r="U35" s="134">
        <v>1</v>
      </c>
      <c r="V35" s="131"/>
      <c r="W35" s="131"/>
      <c r="X35" s="120">
        <f t="shared" ref="X35" si="38">+SUM(L35,O35,R35,U35)</f>
        <v>1</v>
      </c>
      <c r="Y35" s="120">
        <f t="shared" ref="Y35" si="39">+SUM(M35,P35,S35,V35)</f>
        <v>0</v>
      </c>
      <c r="Z35" s="138">
        <f t="shared" ref="Z35" si="40">IFERROR(Y35/X35,"")</f>
        <v>0</v>
      </c>
      <c r="AA35" s="127"/>
    </row>
    <row r="36" spans="1:27" s="126" customFormat="1" ht="36.75" customHeight="1" x14ac:dyDescent="0.25">
      <c r="A36" s="324" t="s">
        <v>366</v>
      </c>
      <c r="B36" s="324"/>
      <c r="C36" s="324"/>
      <c r="D36" s="204" t="s">
        <v>367</v>
      </c>
      <c r="E36" s="141">
        <v>0.1</v>
      </c>
      <c r="F36" s="190" t="s">
        <v>368</v>
      </c>
      <c r="G36" s="131" t="s">
        <v>276</v>
      </c>
      <c r="H36" s="131" t="s">
        <v>309</v>
      </c>
      <c r="I36" s="131" t="s">
        <v>304</v>
      </c>
      <c r="J36" s="198">
        <v>42840</v>
      </c>
      <c r="K36" s="198">
        <v>43099</v>
      </c>
      <c r="L36" s="193">
        <v>0</v>
      </c>
      <c r="M36" s="197">
        <v>0</v>
      </c>
      <c r="N36" s="209"/>
      <c r="O36" s="193">
        <v>0.5</v>
      </c>
      <c r="P36" s="197">
        <v>0.35</v>
      </c>
      <c r="Q36" s="206" t="s">
        <v>484</v>
      </c>
      <c r="R36" s="193">
        <v>0.25</v>
      </c>
      <c r="S36" s="197">
        <v>0.4</v>
      </c>
      <c r="T36" s="206" t="s">
        <v>543</v>
      </c>
      <c r="U36" s="193">
        <v>0.25</v>
      </c>
      <c r="V36" s="192"/>
      <c r="W36" s="192"/>
      <c r="X36" s="218">
        <f t="shared" ref="X36" si="41">+SUM(L36,O36,R36,U36)</f>
        <v>1</v>
      </c>
      <c r="Y36" s="218">
        <f t="shared" ref="Y36" si="42">+SUM(M36,P36,S36,V36)</f>
        <v>0.75</v>
      </c>
      <c r="Z36" s="138">
        <f t="shared" ref="Z36" si="43">IFERROR(Y36/X36,"")</f>
        <v>0.75</v>
      </c>
      <c r="AA36" s="213" t="s">
        <v>489</v>
      </c>
    </row>
    <row r="37" spans="1:27" s="126" customFormat="1" ht="35.25" customHeight="1" x14ac:dyDescent="0.25">
      <c r="A37" s="324" t="s">
        <v>494</v>
      </c>
      <c r="B37" s="324"/>
      <c r="C37" s="324"/>
      <c r="D37" s="136" t="s">
        <v>316</v>
      </c>
      <c r="E37" s="141">
        <v>0.1</v>
      </c>
      <c r="F37" s="142" t="s">
        <v>319</v>
      </c>
      <c r="G37" s="131" t="s">
        <v>276</v>
      </c>
      <c r="H37" s="131" t="s">
        <v>309</v>
      </c>
      <c r="I37" s="131" t="s">
        <v>304</v>
      </c>
      <c r="J37" s="133">
        <v>42795</v>
      </c>
      <c r="K37" s="133">
        <v>43099</v>
      </c>
      <c r="L37" s="187">
        <v>0</v>
      </c>
      <c r="M37" s="195">
        <v>0</v>
      </c>
      <c r="N37" s="208"/>
      <c r="O37" s="134">
        <v>3</v>
      </c>
      <c r="P37" s="131">
        <v>3</v>
      </c>
      <c r="Q37" s="206" t="s">
        <v>485</v>
      </c>
      <c r="R37" s="134">
        <v>3</v>
      </c>
      <c r="S37" s="131">
        <v>3</v>
      </c>
      <c r="T37" s="206" t="s">
        <v>485</v>
      </c>
      <c r="U37" s="134">
        <v>3</v>
      </c>
      <c r="V37" s="131"/>
      <c r="W37" s="131"/>
      <c r="X37" s="120">
        <f t="shared" ref="X37" si="44">+SUM(L37,O37,R37,U37)</f>
        <v>9</v>
      </c>
      <c r="Y37" s="120">
        <f t="shared" ref="Y37" si="45">+SUM(M37,P37,S37,V37)</f>
        <v>6</v>
      </c>
      <c r="Z37" s="138">
        <f t="shared" ref="Z37" si="46">IFERROR(Y37/X37,"")</f>
        <v>0.66666666666666663</v>
      </c>
      <c r="AA37" s="213" t="s">
        <v>489</v>
      </c>
    </row>
    <row r="38" spans="1:27" s="126" customFormat="1" ht="35.25" customHeight="1" x14ac:dyDescent="0.25">
      <c r="A38" s="324" t="s">
        <v>357</v>
      </c>
      <c r="B38" s="324"/>
      <c r="C38" s="324"/>
      <c r="D38" s="136" t="s">
        <v>320</v>
      </c>
      <c r="E38" s="141">
        <v>7.0000000000000007E-2</v>
      </c>
      <c r="F38" s="142" t="s">
        <v>321</v>
      </c>
      <c r="G38" s="131" t="s">
        <v>276</v>
      </c>
      <c r="H38" s="131" t="s">
        <v>317</v>
      </c>
      <c r="I38" s="131" t="s">
        <v>304</v>
      </c>
      <c r="J38" s="133">
        <v>42795</v>
      </c>
      <c r="K38" s="133">
        <v>43099</v>
      </c>
      <c r="L38" s="134">
        <v>0</v>
      </c>
      <c r="M38" s="131">
        <v>0</v>
      </c>
      <c r="N38" s="208"/>
      <c r="O38" s="134">
        <v>1</v>
      </c>
      <c r="P38" s="131">
        <v>1</v>
      </c>
      <c r="Q38" s="206" t="s">
        <v>484</v>
      </c>
      <c r="R38" s="134">
        <v>1</v>
      </c>
      <c r="S38" s="131">
        <v>1</v>
      </c>
      <c r="T38" s="206" t="s">
        <v>484</v>
      </c>
      <c r="U38" s="134">
        <v>1</v>
      </c>
      <c r="V38" s="131"/>
      <c r="W38" s="131"/>
      <c r="X38" s="120">
        <f t="shared" ref="X38" si="47">+SUM(L38,O38,R38,U38)</f>
        <v>3</v>
      </c>
      <c r="Y38" s="120">
        <f t="shared" ref="Y38" si="48">+SUM(M38,P38,S38,V38)</f>
        <v>2</v>
      </c>
      <c r="Z38" s="138">
        <f t="shared" ref="Z38" si="49">IFERROR(Y38/X38,"")</f>
        <v>0.66666666666666663</v>
      </c>
      <c r="AA38" s="213" t="s">
        <v>489</v>
      </c>
    </row>
    <row r="39" spans="1:27" s="126" customFormat="1" ht="49.5" customHeight="1" x14ac:dyDescent="0.25">
      <c r="A39" s="324" t="s">
        <v>358</v>
      </c>
      <c r="B39" s="324"/>
      <c r="C39" s="324"/>
      <c r="D39" s="136" t="s">
        <v>318</v>
      </c>
      <c r="E39" s="141">
        <v>7.0000000000000007E-2</v>
      </c>
      <c r="F39" s="142" t="s">
        <v>319</v>
      </c>
      <c r="G39" s="131" t="s">
        <v>276</v>
      </c>
      <c r="H39" s="131" t="s">
        <v>317</v>
      </c>
      <c r="I39" s="131" t="s">
        <v>304</v>
      </c>
      <c r="J39" s="133">
        <v>42795</v>
      </c>
      <c r="K39" s="133">
        <v>43099</v>
      </c>
      <c r="L39" s="134">
        <v>0</v>
      </c>
      <c r="M39" s="131">
        <v>0</v>
      </c>
      <c r="N39" s="208"/>
      <c r="O39" s="134">
        <v>1</v>
      </c>
      <c r="P39" s="131">
        <v>1</v>
      </c>
      <c r="Q39" s="206" t="s">
        <v>486</v>
      </c>
      <c r="R39" s="134">
        <v>1</v>
      </c>
      <c r="S39" s="131">
        <v>1</v>
      </c>
      <c r="T39" s="206" t="s">
        <v>544</v>
      </c>
      <c r="U39" s="134">
        <v>1</v>
      </c>
      <c r="V39" s="131"/>
      <c r="W39" s="131"/>
      <c r="X39" s="120">
        <f t="shared" ref="X39" si="50">+SUM(L39,O39,R39,U39)</f>
        <v>3</v>
      </c>
      <c r="Y39" s="120">
        <f t="shared" ref="Y39" si="51">+SUM(M39,P39,S39,V39)</f>
        <v>2</v>
      </c>
      <c r="Z39" s="138">
        <f t="shared" ref="Z39" si="52">IFERROR(Y39/X39,"")</f>
        <v>0.66666666666666663</v>
      </c>
      <c r="AA39" s="213" t="s">
        <v>489</v>
      </c>
    </row>
    <row r="40" spans="1:27" s="161" customFormat="1" x14ac:dyDescent="0.25">
      <c r="A40" s="164"/>
      <c r="B40" s="164"/>
      <c r="C40" s="164"/>
      <c r="D40" s="164"/>
      <c r="E40" s="164"/>
      <c r="F40" s="164"/>
      <c r="G40" s="164"/>
      <c r="H40" s="164"/>
      <c r="I40" s="164"/>
      <c r="J40" s="164"/>
      <c r="K40" s="165"/>
      <c r="P40" s="166"/>
      <c r="Q40" s="166"/>
      <c r="R40" s="166"/>
      <c r="S40" s="166"/>
      <c r="T40" s="166"/>
      <c r="U40" s="166"/>
      <c r="V40" s="166"/>
      <c r="W40" s="166"/>
      <c r="X40" s="166"/>
      <c r="Y40" s="166"/>
      <c r="Z40" s="166"/>
      <c r="AA40" s="180">
        <f>+SUMPRODUCT(E28:E39,Z28:Z39)</f>
        <v>0.62492424242424238</v>
      </c>
    </row>
    <row r="41" spans="1:27" s="161" customFormat="1" x14ac:dyDescent="0.25">
      <c r="A41" s="398" t="s">
        <v>376</v>
      </c>
      <c r="B41" s="398"/>
      <c r="C41" s="200" t="s">
        <v>380</v>
      </c>
      <c r="D41" s="164"/>
      <c r="E41" s="164"/>
      <c r="F41" s="164"/>
      <c r="G41" s="164"/>
      <c r="H41" s="164"/>
      <c r="I41" s="164"/>
      <c r="J41" s="164"/>
      <c r="K41" s="165"/>
      <c r="P41" s="166"/>
      <c r="Q41" s="166"/>
      <c r="R41" s="166"/>
      <c r="S41" s="166"/>
      <c r="T41" s="166"/>
      <c r="U41" s="166"/>
      <c r="V41" s="166"/>
      <c r="W41" s="166"/>
      <c r="X41" s="166"/>
      <c r="Y41" s="166"/>
      <c r="Z41" s="166"/>
      <c r="AA41" s="166"/>
    </row>
    <row r="42" spans="1:27" s="161" customFormat="1" ht="45.75" customHeight="1" x14ac:dyDescent="0.25">
      <c r="A42" s="164"/>
      <c r="B42" s="164"/>
      <c r="C42" s="164"/>
      <c r="D42" s="164"/>
      <c r="K42" s="165"/>
      <c r="P42" s="166"/>
      <c r="Q42" s="166"/>
      <c r="R42" s="166"/>
      <c r="S42" s="166"/>
      <c r="T42" s="166"/>
      <c r="U42" s="166"/>
      <c r="V42" s="166"/>
      <c r="W42" s="166"/>
      <c r="X42" s="166"/>
      <c r="Y42" s="166"/>
      <c r="Z42" s="166"/>
      <c r="AA42" s="166"/>
    </row>
    <row r="43" spans="1:27" s="161" customFormat="1" ht="57.75" customHeight="1" x14ac:dyDescent="0.25">
      <c r="A43" s="164"/>
      <c r="B43" s="164"/>
      <c r="C43" s="164"/>
      <c r="E43" s="274" t="s">
        <v>446</v>
      </c>
      <c r="F43" s="274"/>
      <c r="G43" s="274"/>
      <c r="H43" s="274"/>
      <c r="I43" s="274"/>
      <c r="J43" s="274"/>
      <c r="K43" s="162"/>
      <c r="M43" s="163"/>
      <c r="N43" s="163"/>
      <c r="O43" s="337" t="s">
        <v>356</v>
      </c>
      <c r="P43" s="337"/>
      <c r="Q43" s="337"/>
      <c r="R43" s="337"/>
      <c r="S43" s="337"/>
      <c r="T43" s="337"/>
      <c r="U43" s="337"/>
      <c r="V43" s="337"/>
      <c r="W43" s="337"/>
      <c r="X43" s="166"/>
      <c r="Y43" s="166"/>
      <c r="Z43" s="166"/>
      <c r="AA43" s="166"/>
    </row>
    <row r="44" spans="1:27" s="161" customFormat="1" x14ac:dyDescent="0.25">
      <c r="A44" s="164"/>
      <c r="B44" s="164"/>
      <c r="C44" s="164"/>
      <c r="D44" s="164"/>
      <c r="E44" s="164"/>
      <c r="F44" s="164"/>
      <c r="G44" s="164"/>
      <c r="H44" s="164"/>
      <c r="I44" s="164"/>
      <c r="J44" s="164"/>
      <c r="K44" s="165"/>
      <c r="P44" s="166"/>
      <c r="Q44" s="166"/>
      <c r="R44" s="166"/>
      <c r="S44" s="166"/>
      <c r="T44" s="166"/>
      <c r="U44" s="166"/>
      <c r="V44" s="166"/>
      <c r="W44" s="166"/>
      <c r="X44" s="166"/>
      <c r="Y44" s="166"/>
      <c r="Z44" s="166"/>
      <c r="AA44" s="166"/>
    </row>
    <row r="45" spans="1:27" s="161" customFormat="1" x14ac:dyDescent="0.25">
      <c r="A45" s="164"/>
      <c r="B45" s="164"/>
      <c r="C45" s="164"/>
      <c r="D45" s="164"/>
      <c r="E45" s="164"/>
      <c r="F45" s="164"/>
      <c r="G45" s="164"/>
      <c r="H45" s="164"/>
      <c r="I45" s="164"/>
      <c r="J45" s="164"/>
      <c r="K45" s="165"/>
      <c r="P45" s="166"/>
      <c r="Q45" s="166"/>
      <c r="R45" s="166"/>
      <c r="S45" s="166"/>
      <c r="T45" s="166"/>
      <c r="U45" s="166"/>
      <c r="V45" s="166"/>
      <c r="W45" s="166"/>
      <c r="X45" s="166"/>
      <c r="Y45" s="166"/>
      <c r="Z45" s="166"/>
      <c r="AA45" s="166"/>
    </row>
    <row r="46" spans="1:27" s="161" customFormat="1" x14ac:dyDescent="0.25">
      <c r="A46" s="164"/>
      <c r="B46" s="164"/>
      <c r="C46" s="164"/>
      <c r="D46" s="164"/>
      <c r="E46" s="164"/>
      <c r="F46" s="164"/>
      <c r="G46" s="164"/>
      <c r="H46" s="164"/>
      <c r="I46" s="164"/>
      <c r="J46" s="164"/>
      <c r="K46" s="165"/>
      <c r="P46" s="166"/>
      <c r="Q46" s="166"/>
      <c r="R46" s="166"/>
      <c r="S46" s="166"/>
      <c r="T46" s="166"/>
      <c r="U46" s="166"/>
      <c r="V46" s="166"/>
      <c r="W46" s="166"/>
      <c r="X46" s="166"/>
      <c r="Y46" s="166"/>
      <c r="Z46" s="166"/>
      <c r="AA46" s="166"/>
    </row>
    <row r="47" spans="1:27" s="161" customFormat="1" x14ac:dyDescent="0.25">
      <c r="A47" s="164"/>
      <c r="B47" s="164"/>
      <c r="C47" s="164"/>
      <c r="D47" s="164"/>
      <c r="E47" s="164"/>
      <c r="F47" s="164"/>
      <c r="G47" s="164"/>
      <c r="H47" s="164"/>
      <c r="I47" s="164"/>
      <c r="J47" s="164"/>
      <c r="K47" s="165"/>
      <c r="P47" s="166"/>
      <c r="Q47" s="166"/>
      <c r="R47" s="166"/>
      <c r="S47" s="166"/>
      <c r="T47" s="166"/>
      <c r="U47" s="166"/>
      <c r="V47" s="166"/>
      <c r="W47" s="166"/>
      <c r="X47" s="166"/>
      <c r="Y47" s="166"/>
      <c r="Z47" s="166"/>
      <c r="AA47" s="166"/>
    </row>
    <row r="48" spans="1:27" s="161" customFormat="1" x14ac:dyDescent="0.25">
      <c r="A48" s="164"/>
      <c r="B48" s="164"/>
      <c r="C48" s="164"/>
      <c r="D48" s="164"/>
      <c r="E48" s="164"/>
      <c r="F48" s="164"/>
      <c r="G48" s="164"/>
      <c r="H48" s="164"/>
      <c r="I48" s="164"/>
      <c r="J48" s="164"/>
      <c r="K48" s="165"/>
      <c r="P48" s="166"/>
      <c r="Q48" s="166"/>
      <c r="R48" s="166"/>
      <c r="S48" s="166"/>
      <c r="T48" s="166"/>
      <c r="U48" s="166"/>
      <c r="V48" s="166"/>
      <c r="W48" s="166"/>
      <c r="X48" s="166"/>
      <c r="Y48" s="166"/>
      <c r="Z48" s="166"/>
      <c r="AA48" s="166"/>
    </row>
    <row r="49" spans="1:27" s="161" customFormat="1" x14ac:dyDescent="0.25">
      <c r="A49" s="164"/>
      <c r="B49" s="164"/>
      <c r="C49" s="164"/>
      <c r="D49" s="164"/>
      <c r="E49" s="164"/>
      <c r="F49" s="164"/>
      <c r="G49" s="164"/>
      <c r="H49" s="164"/>
      <c r="I49" s="164"/>
      <c r="J49" s="164"/>
      <c r="K49" s="165"/>
      <c r="P49" s="166"/>
      <c r="Q49" s="166"/>
      <c r="R49" s="166"/>
      <c r="S49" s="166"/>
      <c r="T49" s="166"/>
      <c r="U49" s="166"/>
      <c r="V49" s="166"/>
      <c r="W49" s="166"/>
      <c r="X49" s="166"/>
      <c r="Y49" s="166"/>
      <c r="Z49" s="166"/>
      <c r="AA49" s="166"/>
    </row>
    <row r="50" spans="1:27" s="161" customFormat="1" x14ac:dyDescent="0.25">
      <c r="A50" s="164"/>
      <c r="B50" s="164"/>
      <c r="C50" s="164"/>
      <c r="D50" s="164"/>
      <c r="E50" s="164"/>
      <c r="F50" s="164"/>
      <c r="G50" s="164"/>
      <c r="H50" s="164"/>
      <c r="I50" s="164"/>
      <c r="J50" s="164"/>
      <c r="K50" s="165"/>
      <c r="P50" s="166"/>
      <c r="Q50" s="166"/>
      <c r="R50" s="166"/>
      <c r="S50" s="166"/>
      <c r="T50" s="166"/>
      <c r="U50" s="166"/>
      <c r="V50" s="166"/>
      <c r="W50" s="166"/>
      <c r="X50" s="166"/>
      <c r="Y50" s="166"/>
      <c r="Z50" s="166"/>
      <c r="AA50" s="166"/>
    </row>
    <row r="51" spans="1:27" s="161" customFormat="1" x14ac:dyDescent="0.25">
      <c r="A51" s="164"/>
      <c r="B51" s="164"/>
      <c r="C51" s="164"/>
      <c r="D51" s="164"/>
      <c r="E51" s="164"/>
      <c r="F51" s="164"/>
      <c r="G51" s="164"/>
      <c r="H51" s="164"/>
      <c r="I51" s="164"/>
      <c r="J51" s="164"/>
      <c r="K51" s="165"/>
      <c r="P51" s="166"/>
      <c r="Q51" s="166"/>
      <c r="R51" s="166"/>
      <c r="S51" s="166"/>
      <c r="T51" s="166"/>
      <c r="U51" s="166"/>
      <c r="V51" s="166"/>
      <c r="W51" s="166"/>
      <c r="X51" s="166"/>
      <c r="Y51" s="166"/>
      <c r="Z51" s="166"/>
      <c r="AA51" s="166"/>
    </row>
    <row r="52" spans="1:27" s="161" customFormat="1" x14ac:dyDescent="0.25">
      <c r="A52" s="164"/>
      <c r="B52" s="164"/>
      <c r="C52" s="164"/>
      <c r="D52" s="164"/>
      <c r="E52" s="164"/>
      <c r="F52" s="164"/>
      <c r="G52" s="164"/>
      <c r="H52" s="164"/>
      <c r="I52" s="164"/>
      <c r="J52" s="164"/>
      <c r="K52" s="165"/>
      <c r="P52" s="166"/>
      <c r="Q52" s="166"/>
      <c r="R52" s="166"/>
      <c r="S52" s="166"/>
      <c r="T52" s="166"/>
      <c r="U52" s="166"/>
      <c r="V52" s="166"/>
      <c r="W52" s="166"/>
      <c r="X52" s="166"/>
      <c r="Y52" s="166"/>
      <c r="Z52" s="166"/>
      <c r="AA52" s="166"/>
    </row>
    <row r="53" spans="1:27" s="161" customFormat="1" x14ac:dyDescent="0.25">
      <c r="A53" s="164"/>
      <c r="B53" s="164"/>
      <c r="C53" s="164"/>
      <c r="D53" s="164"/>
      <c r="E53" s="164"/>
      <c r="F53" s="164"/>
      <c r="G53" s="164"/>
      <c r="H53" s="164"/>
      <c r="I53" s="164"/>
      <c r="J53" s="164"/>
      <c r="K53" s="165"/>
      <c r="P53" s="166"/>
      <c r="Q53" s="166"/>
      <c r="R53" s="166"/>
      <c r="S53" s="166"/>
      <c r="T53" s="166"/>
      <c r="U53" s="166"/>
      <c r="V53" s="166"/>
      <c r="W53" s="166"/>
      <c r="X53" s="166"/>
      <c r="Y53" s="166"/>
      <c r="Z53" s="166"/>
      <c r="AA53" s="166"/>
    </row>
    <row r="54" spans="1:27" s="81" customFormat="1" x14ac:dyDescent="0.25">
      <c r="A54" s="79"/>
      <c r="B54" s="79"/>
      <c r="C54" s="79"/>
      <c r="D54" s="79"/>
      <c r="E54" s="79"/>
      <c r="F54" s="79"/>
      <c r="G54" s="79"/>
      <c r="H54" s="79"/>
      <c r="I54" s="79"/>
      <c r="J54" s="79"/>
      <c r="K54" s="80"/>
      <c r="P54" s="82"/>
      <c r="Q54" s="82"/>
      <c r="R54" s="82"/>
      <c r="S54" s="82"/>
      <c r="T54" s="82"/>
      <c r="U54" s="82"/>
      <c r="V54" s="82"/>
      <c r="W54" s="82"/>
      <c r="X54" s="82"/>
      <c r="Y54" s="82"/>
      <c r="Z54" s="82"/>
      <c r="AA54" s="82"/>
    </row>
    <row r="55" spans="1:27" s="81" customFormat="1" x14ac:dyDescent="0.25">
      <c r="A55" s="79"/>
      <c r="B55" s="79"/>
      <c r="C55" s="79"/>
      <c r="D55" s="79"/>
      <c r="E55" s="79"/>
      <c r="F55" s="79"/>
      <c r="G55" s="79"/>
      <c r="H55" s="79"/>
      <c r="I55" s="79"/>
      <c r="J55" s="79"/>
      <c r="K55" s="80"/>
      <c r="P55" s="82"/>
      <c r="Q55" s="82"/>
      <c r="R55" s="82"/>
      <c r="S55" s="82"/>
      <c r="T55" s="82"/>
      <c r="U55" s="82"/>
      <c r="V55" s="82"/>
      <c r="W55" s="82"/>
      <c r="X55" s="82"/>
      <c r="Y55" s="82"/>
      <c r="Z55" s="82"/>
      <c r="AA55" s="82"/>
    </row>
    <row r="56" spans="1:27" s="81" customFormat="1" x14ac:dyDescent="0.25">
      <c r="A56" s="79"/>
      <c r="B56" s="79"/>
      <c r="C56" s="79"/>
      <c r="D56" s="79"/>
      <c r="E56" s="79"/>
      <c r="F56" s="79"/>
      <c r="G56" s="79"/>
      <c r="H56" s="79"/>
      <c r="I56" s="79"/>
      <c r="J56" s="79"/>
      <c r="K56" s="80"/>
      <c r="P56" s="82"/>
      <c r="Q56" s="82"/>
      <c r="R56" s="82"/>
      <c r="S56" s="82"/>
      <c r="T56" s="82"/>
      <c r="U56" s="82"/>
      <c r="V56" s="82"/>
      <c r="W56" s="82"/>
      <c r="X56" s="82"/>
      <c r="Y56" s="82"/>
      <c r="Z56" s="82"/>
      <c r="AA56" s="82"/>
    </row>
    <row r="57" spans="1:27" s="81" customFormat="1" x14ac:dyDescent="0.25">
      <c r="A57" s="79"/>
      <c r="B57" s="79"/>
      <c r="C57" s="79"/>
      <c r="D57" s="79"/>
      <c r="E57" s="79"/>
      <c r="F57" s="79"/>
      <c r="G57" s="79"/>
      <c r="H57" s="79"/>
      <c r="I57" s="79"/>
      <c r="J57" s="79"/>
      <c r="K57" s="80"/>
      <c r="P57" s="82"/>
      <c r="Q57" s="82"/>
      <c r="R57" s="82"/>
      <c r="S57" s="82"/>
      <c r="T57" s="82"/>
      <c r="U57" s="82"/>
      <c r="V57" s="82"/>
      <c r="W57" s="82"/>
      <c r="X57" s="82"/>
      <c r="Y57" s="82"/>
      <c r="Z57" s="82"/>
      <c r="AA57" s="82"/>
    </row>
    <row r="58" spans="1:27" s="81" customFormat="1" x14ac:dyDescent="0.25">
      <c r="A58" s="79"/>
      <c r="B58" s="79"/>
      <c r="C58" s="79"/>
      <c r="D58" s="79"/>
      <c r="E58" s="79"/>
      <c r="F58" s="79"/>
      <c r="G58" s="79"/>
      <c r="H58" s="79"/>
      <c r="I58" s="79"/>
      <c r="J58" s="79"/>
      <c r="K58" s="80"/>
      <c r="P58" s="82"/>
      <c r="Q58" s="82"/>
      <c r="R58" s="82"/>
      <c r="S58" s="82"/>
      <c r="T58" s="82"/>
      <c r="U58" s="82"/>
      <c r="V58" s="82"/>
      <c r="W58" s="82"/>
      <c r="X58" s="82"/>
      <c r="Y58" s="82"/>
      <c r="Z58" s="82"/>
      <c r="AA58" s="82"/>
    </row>
    <row r="59" spans="1:27" s="81" customFormat="1" x14ac:dyDescent="0.25">
      <c r="A59" s="79"/>
      <c r="B59" s="79"/>
      <c r="C59" s="79"/>
      <c r="D59" s="79"/>
      <c r="E59" s="79"/>
      <c r="F59" s="79"/>
      <c r="G59" s="79"/>
      <c r="H59" s="79"/>
      <c r="I59" s="79"/>
      <c r="J59" s="79"/>
      <c r="K59" s="80"/>
      <c r="P59" s="82"/>
      <c r="Q59" s="82"/>
      <c r="R59" s="82"/>
      <c r="S59" s="82"/>
      <c r="T59" s="82"/>
      <c r="U59" s="82"/>
      <c r="V59" s="82"/>
      <c r="W59" s="82"/>
      <c r="X59" s="82"/>
      <c r="Y59" s="82"/>
      <c r="Z59" s="82"/>
      <c r="AA59" s="82"/>
    </row>
    <row r="60" spans="1:27" s="81" customFormat="1" x14ac:dyDescent="0.25">
      <c r="A60" s="79"/>
      <c r="B60" s="79"/>
      <c r="C60" s="79"/>
      <c r="D60" s="79"/>
      <c r="E60" s="79"/>
      <c r="F60" s="79"/>
      <c r="G60" s="79"/>
      <c r="H60" s="79"/>
      <c r="I60" s="79"/>
      <c r="J60" s="79"/>
      <c r="K60" s="80"/>
      <c r="P60" s="82"/>
      <c r="Q60" s="82"/>
      <c r="R60" s="82"/>
      <c r="S60" s="82"/>
      <c r="T60" s="82"/>
      <c r="U60" s="82"/>
      <c r="V60" s="82"/>
      <c r="W60" s="82"/>
      <c r="X60" s="82"/>
      <c r="Y60" s="82"/>
      <c r="Z60" s="82"/>
      <c r="AA60" s="82"/>
    </row>
    <row r="61" spans="1:27" s="81" customFormat="1" x14ac:dyDescent="0.25">
      <c r="A61" s="79"/>
      <c r="B61" s="79"/>
      <c r="C61" s="79"/>
      <c r="D61" s="79"/>
      <c r="E61" s="79"/>
      <c r="F61" s="79"/>
      <c r="G61" s="79"/>
      <c r="H61" s="79"/>
      <c r="I61" s="79"/>
      <c r="J61" s="79"/>
      <c r="K61" s="80"/>
      <c r="P61" s="82"/>
      <c r="Q61" s="82"/>
      <c r="R61" s="82"/>
      <c r="S61" s="82"/>
      <c r="T61" s="82"/>
      <c r="U61" s="82"/>
      <c r="V61" s="82"/>
      <c r="W61" s="82"/>
      <c r="X61" s="82"/>
      <c r="Y61" s="82"/>
      <c r="Z61" s="82"/>
      <c r="AA61" s="82"/>
    </row>
    <row r="62" spans="1:27" s="81" customFormat="1" x14ac:dyDescent="0.25">
      <c r="A62" s="79"/>
      <c r="B62" s="79"/>
      <c r="C62" s="79"/>
      <c r="D62" s="79"/>
      <c r="E62" s="79"/>
      <c r="F62" s="79"/>
      <c r="G62" s="79"/>
      <c r="H62" s="79"/>
      <c r="I62" s="79"/>
      <c r="J62" s="79"/>
      <c r="K62" s="80"/>
      <c r="P62" s="82"/>
      <c r="Q62" s="82"/>
      <c r="R62" s="82"/>
      <c r="S62" s="82"/>
      <c r="T62" s="82"/>
      <c r="U62" s="82"/>
      <c r="V62" s="82"/>
      <c r="W62" s="82"/>
      <c r="X62" s="82"/>
      <c r="Y62" s="82"/>
      <c r="Z62" s="82"/>
      <c r="AA62" s="82"/>
    </row>
    <row r="63" spans="1:27" s="81" customFormat="1" x14ac:dyDescent="0.25">
      <c r="A63" s="79"/>
      <c r="B63" s="79"/>
      <c r="C63" s="79"/>
      <c r="D63" s="79"/>
      <c r="E63" s="79"/>
      <c r="F63" s="79"/>
      <c r="G63" s="79"/>
      <c r="H63" s="79"/>
      <c r="I63" s="79"/>
      <c r="J63" s="79"/>
      <c r="K63" s="80"/>
      <c r="P63" s="82"/>
      <c r="Q63" s="82"/>
      <c r="R63" s="82"/>
      <c r="S63" s="82"/>
      <c r="T63" s="82"/>
      <c r="U63" s="82"/>
      <c r="V63" s="82"/>
      <c r="W63" s="82"/>
      <c r="X63" s="82"/>
      <c r="Y63" s="82"/>
      <c r="Z63" s="82"/>
      <c r="AA63" s="82"/>
    </row>
    <row r="64" spans="1:27" s="81" customFormat="1" x14ac:dyDescent="0.25">
      <c r="A64" s="79"/>
      <c r="B64" s="79"/>
      <c r="C64" s="79"/>
      <c r="D64" s="79"/>
      <c r="E64" s="79"/>
      <c r="F64" s="79"/>
      <c r="G64" s="79"/>
      <c r="H64" s="79"/>
      <c r="I64" s="79"/>
      <c r="J64" s="79"/>
      <c r="K64" s="80"/>
      <c r="P64" s="82"/>
      <c r="Q64" s="82"/>
      <c r="R64" s="82"/>
      <c r="S64" s="82"/>
      <c r="T64" s="82"/>
      <c r="U64" s="82"/>
      <c r="V64" s="82"/>
      <c r="W64" s="82"/>
      <c r="X64" s="82"/>
      <c r="Y64" s="82"/>
      <c r="Z64" s="82"/>
      <c r="AA64" s="82"/>
    </row>
    <row r="65" spans="1:27" s="81" customFormat="1" x14ac:dyDescent="0.25">
      <c r="A65" s="79"/>
      <c r="B65" s="79"/>
      <c r="C65" s="79"/>
      <c r="D65" s="79"/>
      <c r="E65" s="79"/>
      <c r="F65" s="79"/>
      <c r="G65" s="79"/>
      <c r="H65" s="79"/>
      <c r="I65" s="79"/>
      <c r="J65" s="79"/>
      <c r="K65" s="80"/>
      <c r="P65" s="82"/>
      <c r="Q65" s="82"/>
      <c r="R65" s="82"/>
      <c r="S65" s="82"/>
      <c r="T65" s="82"/>
      <c r="U65" s="82"/>
      <c r="V65" s="82"/>
      <c r="W65" s="82"/>
      <c r="X65" s="82"/>
      <c r="Y65" s="82"/>
      <c r="Z65" s="82"/>
      <c r="AA65" s="82"/>
    </row>
    <row r="66" spans="1:27" s="81" customFormat="1" x14ac:dyDescent="0.25">
      <c r="A66" s="79"/>
      <c r="B66" s="79"/>
      <c r="C66" s="79"/>
      <c r="D66" s="79"/>
      <c r="E66" s="79"/>
      <c r="F66" s="79"/>
      <c r="G66" s="79"/>
      <c r="H66" s="79"/>
      <c r="I66" s="79"/>
      <c r="J66" s="79"/>
      <c r="K66" s="80"/>
      <c r="P66" s="82"/>
      <c r="Q66" s="82"/>
      <c r="R66" s="82"/>
      <c r="S66" s="82"/>
      <c r="T66" s="82"/>
      <c r="U66" s="82"/>
      <c r="V66" s="82"/>
      <c r="W66" s="82"/>
      <c r="X66" s="82"/>
      <c r="Y66" s="82"/>
      <c r="Z66" s="82"/>
      <c r="AA66" s="82"/>
    </row>
    <row r="67" spans="1:27" s="81" customFormat="1" x14ac:dyDescent="0.25">
      <c r="A67" s="79"/>
      <c r="B67" s="79"/>
      <c r="C67" s="79"/>
      <c r="D67" s="79"/>
      <c r="E67" s="79"/>
      <c r="F67" s="79"/>
      <c r="G67" s="79"/>
      <c r="H67" s="79"/>
      <c r="I67" s="79"/>
      <c r="J67" s="79"/>
      <c r="K67" s="80"/>
      <c r="P67" s="82"/>
      <c r="Q67" s="82"/>
      <c r="R67" s="82"/>
      <c r="S67" s="82"/>
      <c r="T67" s="82"/>
      <c r="U67" s="82"/>
      <c r="V67" s="82"/>
      <c r="W67" s="82"/>
      <c r="X67" s="82"/>
      <c r="Y67" s="82"/>
      <c r="Z67" s="82"/>
      <c r="AA67" s="82"/>
    </row>
    <row r="68" spans="1:27" s="81" customFormat="1" x14ac:dyDescent="0.25">
      <c r="A68" s="79"/>
      <c r="B68" s="79"/>
      <c r="C68" s="79"/>
      <c r="D68" s="79"/>
      <c r="E68" s="79"/>
      <c r="F68" s="79"/>
      <c r="G68" s="79"/>
      <c r="H68" s="79"/>
      <c r="I68" s="79"/>
      <c r="J68" s="79"/>
      <c r="K68" s="80"/>
      <c r="P68" s="82"/>
      <c r="Q68" s="82"/>
      <c r="R68" s="82"/>
      <c r="S68" s="82"/>
      <c r="T68" s="82"/>
      <c r="U68" s="82"/>
      <c r="V68" s="82"/>
      <c r="W68" s="82"/>
      <c r="X68" s="82"/>
      <c r="Y68" s="82"/>
      <c r="Z68" s="82"/>
      <c r="AA68" s="82"/>
    </row>
    <row r="69" spans="1:27" s="81" customFormat="1" x14ac:dyDescent="0.25">
      <c r="A69" s="79"/>
      <c r="B69" s="79"/>
      <c r="C69" s="79"/>
      <c r="D69" s="79"/>
      <c r="E69" s="79"/>
      <c r="F69" s="79"/>
      <c r="G69" s="79"/>
      <c r="H69" s="79"/>
      <c r="I69" s="79"/>
      <c r="J69" s="79"/>
      <c r="K69" s="80"/>
      <c r="P69" s="82"/>
      <c r="Q69" s="82"/>
      <c r="R69" s="82"/>
      <c r="S69" s="82"/>
      <c r="T69" s="82"/>
      <c r="U69" s="82"/>
      <c r="V69" s="82"/>
      <c r="W69" s="82"/>
      <c r="X69" s="82"/>
      <c r="Y69" s="82"/>
      <c r="Z69" s="82"/>
      <c r="AA69" s="82"/>
    </row>
    <row r="70" spans="1:27" s="81" customFormat="1" x14ac:dyDescent="0.25">
      <c r="A70" s="79"/>
      <c r="B70" s="79"/>
      <c r="C70" s="79"/>
      <c r="D70" s="79"/>
      <c r="E70" s="79"/>
      <c r="F70" s="79"/>
      <c r="G70" s="79"/>
      <c r="H70" s="79"/>
      <c r="I70" s="79"/>
      <c r="J70" s="79"/>
      <c r="K70" s="80"/>
      <c r="P70" s="82"/>
      <c r="Q70" s="82"/>
      <c r="R70" s="82"/>
      <c r="S70" s="82"/>
      <c r="T70" s="82"/>
      <c r="U70" s="82"/>
      <c r="V70" s="82"/>
      <c r="W70" s="82"/>
      <c r="X70" s="82"/>
      <c r="Y70" s="82"/>
      <c r="Z70" s="82"/>
      <c r="AA70" s="82"/>
    </row>
    <row r="71" spans="1:27" s="81" customFormat="1" x14ac:dyDescent="0.25">
      <c r="A71" s="79"/>
      <c r="B71" s="79"/>
      <c r="C71" s="79"/>
      <c r="D71" s="79"/>
      <c r="E71" s="79"/>
      <c r="F71" s="79"/>
      <c r="G71" s="79"/>
      <c r="H71" s="79"/>
      <c r="I71" s="79"/>
      <c r="J71" s="79"/>
      <c r="K71" s="80"/>
      <c r="P71" s="82"/>
      <c r="Q71" s="82"/>
      <c r="R71" s="82"/>
      <c r="S71" s="82"/>
      <c r="T71" s="82"/>
      <c r="U71" s="82"/>
      <c r="V71" s="82"/>
      <c r="W71" s="82"/>
      <c r="X71" s="82"/>
      <c r="Y71" s="82"/>
      <c r="Z71" s="82"/>
      <c r="AA71" s="82"/>
    </row>
    <row r="72" spans="1:27" s="81" customFormat="1" x14ac:dyDescent="0.25">
      <c r="A72" s="79"/>
      <c r="B72" s="79"/>
      <c r="C72" s="79"/>
      <c r="D72" s="79"/>
      <c r="E72" s="79"/>
      <c r="F72" s="79"/>
      <c r="G72" s="79"/>
      <c r="H72" s="79"/>
      <c r="I72" s="79"/>
      <c r="J72" s="79"/>
      <c r="K72" s="80"/>
      <c r="P72" s="82"/>
      <c r="Q72" s="82"/>
      <c r="R72" s="82"/>
      <c r="S72" s="82"/>
      <c r="T72" s="82"/>
      <c r="U72" s="82"/>
      <c r="V72" s="82"/>
      <c r="W72" s="82"/>
      <c r="X72" s="82"/>
      <c r="Y72" s="82"/>
      <c r="Z72" s="82"/>
      <c r="AA72" s="82"/>
    </row>
    <row r="73" spans="1:27" s="81" customFormat="1" x14ac:dyDescent="0.25">
      <c r="A73" s="79"/>
      <c r="B73" s="79"/>
      <c r="C73" s="79"/>
      <c r="D73" s="79"/>
      <c r="E73" s="79"/>
      <c r="F73" s="79"/>
      <c r="G73" s="79"/>
      <c r="H73" s="79"/>
      <c r="I73" s="79"/>
      <c r="J73" s="79"/>
      <c r="K73" s="80"/>
      <c r="P73" s="82"/>
      <c r="Q73" s="82"/>
      <c r="R73" s="82"/>
      <c r="S73" s="82"/>
      <c r="T73" s="82"/>
      <c r="U73" s="82"/>
      <c r="V73" s="82"/>
      <c r="W73" s="82"/>
      <c r="X73" s="82"/>
      <c r="Y73" s="82"/>
      <c r="Z73" s="82"/>
      <c r="AA73" s="82"/>
    </row>
    <row r="74" spans="1:27" s="81" customFormat="1" x14ac:dyDescent="0.25">
      <c r="A74" s="79"/>
      <c r="B74" s="79"/>
      <c r="C74" s="79"/>
      <c r="D74" s="79"/>
      <c r="E74" s="79"/>
      <c r="F74" s="79"/>
      <c r="G74" s="79"/>
      <c r="H74" s="79"/>
      <c r="I74" s="79"/>
      <c r="J74" s="79"/>
      <c r="K74" s="80"/>
      <c r="P74" s="82"/>
      <c r="Q74" s="82"/>
      <c r="R74" s="82"/>
      <c r="S74" s="82"/>
      <c r="T74" s="82"/>
      <c r="U74" s="82"/>
      <c r="V74" s="82"/>
      <c r="W74" s="82"/>
      <c r="X74" s="82"/>
      <c r="Y74" s="82"/>
      <c r="Z74" s="82"/>
      <c r="AA74" s="82"/>
    </row>
    <row r="75" spans="1:27" s="81" customFormat="1" x14ac:dyDescent="0.25">
      <c r="A75" s="79"/>
      <c r="B75" s="79"/>
      <c r="C75" s="79"/>
      <c r="D75" s="79"/>
      <c r="E75" s="79"/>
      <c r="F75" s="79"/>
      <c r="G75" s="79"/>
      <c r="H75" s="79"/>
      <c r="I75" s="79"/>
      <c r="J75" s="79"/>
      <c r="K75" s="80"/>
      <c r="P75" s="82"/>
      <c r="Q75" s="82"/>
      <c r="R75" s="82"/>
      <c r="S75" s="82"/>
      <c r="T75" s="82"/>
      <c r="U75" s="82"/>
      <c r="V75" s="82"/>
      <c r="W75" s="82"/>
      <c r="X75" s="82"/>
      <c r="Y75" s="82"/>
      <c r="Z75" s="82"/>
      <c r="AA75" s="82"/>
    </row>
    <row r="76" spans="1:27" s="81" customFormat="1" x14ac:dyDescent="0.25">
      <c r="A76" s="79"/>
      <c r="B76" s="79"/>
      <c r="C76" s="79"/>
      <c r="D76" s="79"/>
      <c r="E76" s="79"/>
      <c r="F76" s="79"/>
      <c r="G76" s="79"/>
      <c r="H76" s="79"/>
      <c r="I76" s="79"/>
      <c r="J76" s="79"/>
      <c r="K76" s="80"/>
      <c r="P76" s="82"/>
      <c r="Q76" s="82"/>
      <c r="R76" s="82"/>
      <c r="S76" s="82"/>
      <c r="T76" s="82"/>
      <c r="U76" s="82"/>
      <c r="V76" s="82"/>
      <c r="W76" s="82"/>
      <c r="X76" s="82"/>
      <c r="Y76" s="82"/>
      <c r="Z76" s="82"/>
      <c r="AA76" s="82"/>
    </row>
    <row r="77" spans="1:27" s="81" customFormat="1" x14ac:dyDescent="0.25">
      <c r="A77" s="79"/>
      <c r="B77" s="79"/>
      <c r="C77" s="79"/>
      <c r="D77" s="79"/>
      <c r="E77" s="79"/>
      <c r="F77" s="79"/>
      <c r="G77" s="79"/>
      <c r="H77" s="79"/>
      <c r="I77" s="79"/>
      <c r="J77" s="79"/>
      <c r="K77" s="80"/>
      <c r="P77" s="82"/>
      <c r="Q77" s="82"/>
      <c r="R77" s="82"/>
      <c r="S77" s="82"/>
      <c r="T77" s="82"/>
      <c r="U77" s="82"/>
      <c r="V77" s="82"/>
      <c r="W77" s="82"/>
      <c r="X77" s="82"/>
      <c r="Y77" s="82"/>
      <c r="Z77" s="82"/>
      <c r="AA77" s="82"/>
    </row>
    <row r="78" spans="1:27" s="81" customFormat="1" x14ac:dyDescent="0.25">
      <c r="A78" s="79"/>
      <c r="B78" s="79"/>
      <c r="C78" s="79"/>
      <c r="D78" s="79"/>
      <c r="E78" s="79"/>
      <c r="F78" s="79"/>
      <c r="G78" s="79"/>
      <c r="H78" s="79"/>
      <c r="I78" s="79"/>
      <c r="J78" s="79"/>
      <c r="K78" s="80"/>
      <c r="P78" s="82"/>
      <c r="Q78" s="82"/>
      <c r="R78" s="82"/>
      <c r="S78" s="82"/>
      <c r="T78" s="82"/>
      <c r="U78" s="82"/>
      <c r="V78" s="82"/>
      <c r="W78" s="82"/>
      <c r="X78" s="82"/>
      <c r="Y78" s="82"/>
      <c r="Z78" s="82"/>
      <c r="AA78" s="82"/>
    </row>
    <row r="79" spans="1:27" s="81" customFormat="1" x14ac:dyDescent="0.25">
      <c r="A79" s="79"/>
      <c r="B79" s="79"/>
      <c r="C79" s="79"/>
      <c r="D79" s="79"/>
      <c r="E79" s="79"/>
      <c r="F79" s="79"/>
      <c r="G79" s="79"/>
      <c r="H79" s="79"/>
      <c r="I79" s="79"/>
      <c r="J79" s="79"/>
      <c r="K79" s="80"/>
      <c r="P79" s="82"/>
      <c r="Q79" s="82"/>
      <c r="R79" s="82"/>
      <c r="S79" s="82"/>
      <c r="T79" s="82"/>
      <c r="U79" s="82"/>
      <c r="V79" s="82"/>
      <c r="W79" s="82"/>
      <c r="X79" s="82"/>
      <c r="Y79" s="82"/>
      <c r="Z79" s="82"/>
      <c r="AA79" s="82"/>
    </row>
    <row r="80" spans="1:27" s="81" customFormat="1" x14ac:dyDescent="0.25">
      <c r="A80" s="79"/>
      <c r="B80" s="79"/>
      <c r="C80" s="79"/>
      <c r="D80" s="79"/>
      <c r="E80" s="79"/>
      <c r="F80" s="79"/>
      <c r="G80" s="79"/>
      <c r="H80" s="79"/>
      <c r="I80" s="79"/>
      <c r="J80" s="79"/>
      <c r="K80" s="80"/>
      <c r="P80" s="82"/>
      <c r="Q80" s="82"/>
      <c r="R80" s="82"/>
      <c r="S80" s="82"/>
      <c r="T80" s="82"/>
      <c r="U80" s="82"/>
      <c r="V80" s="82"/>
      <c r="W80" s="82"/>
      <c r="X80" s="82"/>
      <c r="Y80" s="82"/>
      <c r="Z80" s="82"/>
      <c r="AA80" s="82"/>
    </row>
    <row r="81" spans="1:27" s="81" customFormat="1" x14ac:dyDescent="0.25">
      <c r="A81" s="79"/>
      <c r="B81" s="79"/>
      <c r="C81" s="79"/>
      <c r="D81" s="79"/>
      <c r="E81" s="79"/>
      <c r="F81" s="79"/>
      <c r="G81" s="79"/>
      <c r="H81" s="79"/>
      <c r="I81" s="79"/>
      <c r="J81" s="79"/>
      <c r="K81" s="80"/>
      <c r="P81" s="82"/>
      <c r="Q81" s="82"/>
      <c r="R81" s="82"/>
      <c r="S81" s="82"/>
      <c r="T81" s="82"/>
      <c r="U81" s="82"/>
      <c r="V81" s="82"/>
      <c r="W81" s="82"/>
      <c r="X81" s="82"/>
      <c r="Y81" s="82"/>
      <c r="Z81" s="82"/>
      <c r="AA81" s="82"/>
    </row>
    <row r="82" spans="1:27" s="81" customFormat="1" x14ac:dyDescent="0.25">
      <c r="A82" s="79"/>
      <c r="B82" s="79"/>
      <c r="C82" s="79"/>
      <c r="D82" s="79"/>
      <c r="E82" s="79"/>
      <c r="F82" s="79"/>
      <c r="G82" s="79"/>
      <c r="H82" s="79"/>
      <c r="I82" s="79"/>
      <c r="J82" s="79"/>
      <c r="K82" s="80"/>
      <c r="P82" s="82"/>
      <c r="Q82" s="82"/>
      <c r="R82" s="82"/>
      <c r="S82" s="82"/>
      <c r="T82" s="82"/>
      <c r="U82" s="82"/>
      <c r="V82" s="82"/>
      <c r="W82" s="82"/>
      <c r="X82" s="82"/>
      <c r="Y82" s="82"/>
      <c r="Z82" s="82"/>
      <c r="AA82" s="82"/>
    </row>
    <row r="83" spans="1:27" s="81" customFormat="1" x14ac:dyDescent="0.25">
      <c r="A83" s="79"/>
      <c r="B83" s="79"/>
      <c r="C83" s="79"/>
      <c r="D83" s="79"/>
      <c r="E83" s="79"/>
      <c r="F83" s="79"/>
      <c r="G83" s="79"/>
      <c r="H83" s="79"/>
      <c r="I83" s="79"/>
      <c r="J83" s="79"/>
      <c r="K83" s="80"/>
      <c r="P83" s="82"/>
      <c r="Q83" s="82"/>
      <c r="R83" s="82"/>
      <c r="S83" s="82"/>
      <c r="T83" s="82"/>
      <c r="U83" s="82"/>
      <c r="V83" s="82"/>
      <c r="W83" s="82"/>
      <c r="X83" s="82"/>
      <c r="Y83" s="82"/>
      <c r="Z83" s="82"/>
      <c r="AA83" s="82"/>
    </row>
    <row r="84" spans="1:27" s="81" customFormat="1" x14ac:dyDescent="0.25">
      <c r="A84" s="79"/>
      <c r="B84" s="79"/>
      <c r="C84" s="79"/>
      <c r="D84" s="79"/>
      <c r="E84" s="79"/>
      <c r="F84" s="79"/>
      <c r="G84" s="79"/>
      <c r="H84" s="79"/>
      <c r="I84" s="79"/>
      <c r="J84" s="79"/>
      <c r="K84" s="80"/>
      <c r="P84" s="82"/>
      <c r="Q84" s="82"/>
      <c r="R84" s="82"/>
      <c r="S84" s="82"/>
      <c r="T84" s="82"/>
      <c r="U84" s="82"/>
      <c r="V84" s="82"/>
      <c r="W84" s="82"/>
      <c r="X84" s="82"/>
      <c r="Y84" s="82"/>
      <c r="Z84" s="82"/>
      <c r="AA84" s="82"/>
    </row>
    <row r="85" spans="1:27" s="81" customFormat="1" x14ac:dyDescent="0.25">
      <c r="A85" s="79"/>
      <c r="B85" s="79"/>
      <c r="C85" s="79"/>
      <c r="D85" s="79"/>
      <c r="E85" s="79"/>
      <c r="F85" s="79"/>
      <c r="G85" s="79"/>
      <c r="H85" s="79"/>
      <c r="I85" s="79"/>
      <c r="J85" s="79"/>
      <c r="K85" s="80"/>
      <c r="P85" s="82"/>
      <c r="Q85" s="82"/>
      <c r="R85" s="82"/>
      <c r="S85" s="82"/>
      <c r="T85" s="82"/>
      <c r="U85" s="82"/>
      <c r="V85" s="82"/>
      <c r="W85" s="82"/>
      <c r="X85" s="82"/>
      <c r="Y85" s="82"/>
      <c r="Z85" s="82"/>
      <c r="AA85" s="82"/>
    </row>
    <row r="86" spans="1:27" s="81" customFormat="1" x14ac:dyDescent="0.25">
      <c r="A86" s="79"/>
      <c r="B86" s="79"/>
      <c r="C86" s="79"/>
      <c r="D86" s="79"/>
      <c r="E86" s="79"/>
      <c r="F86" s="79"/>
      <c r="G86" s="79"/>
      <c r="H86" s="79"/>
      <c r="I86" s="79"/>
      <c r="J86" s="79"/>
      <c r="K86" s="80"/>
      <c r="P86" s="82"/>
      <c r="Q86" s="82"/>
      <c r="R86" s="82"/>
      <c r="S86" s="82"/>
      <c r="T86" s="82"/>
      <c r="U86" s="82"/>
      <c r="V86" s="82"/>
      <c r="W86" s="82"/>
      <c r="X86" s="82"/>
      <c r="Y86" s="82"/>
      <c r="Z86" s="82"/>
      <c r="AA86" s="82"/>
    </row>
    <row r="87" spans="1:27" s="81" customFormat="1" x14ac:dyDescent="0.25">
      <c r="A87" s="79"/>
      <c r="B87" s="79"/>
      <c r="C87" s="79"/>
      <c r="D87" s="79"/>
      <c r="E87" s="79"/>
      <c r="F87" s="79"/>
      <c r="G87" s="79"/>
      <c r="H87" s="79"/>
      <c r="I87" s="79"/>
      <c r="J87" s="79"/>
      <c r="K87" s="80"/>
      <c r="P87" s="82"/>
      <c r="Q87" s="82"/>
      <c r="R87" s="82"/>
      <c r="S87" s="82"/>
      <c r="T87" s="82"/>
      <c r="U87" s="82"/>
      <c r="V87" s="82"/>
      <c r="W87" s="82"/>
      <c r="X87" s="82"/>
      <c r="Y87" s="82"/>
      <c r="Z87" s="82"/>
      <c r="AA87" s="82"/>
    </row>
    <row r="88" spans="1:27" s="81" customFormat="1" x14ac:dyDescent="0.25">
      <c r="A88" s="79"/>
      <c r="B88" s="79"/>
      <c r="C88" s="79"/>
      <c r="D88" s="79"/>
      <c r="E88" s="79"/>
      <c r="F88" s="79"/>
      <c r="G88" s="79"/>
      <c r="H88" s="79"/>
      <c r="I88" s="79"/>
      <c r="J88" s="79"/>
      <c r="K88" s="80"/>
      <c r="P88" s="82"/>
      <c r="Q88" s="82"/>
      <c r="R88" s="82"/>
      <c r="S88" s="82"/>
      <c r="T88" s="82"/>
      <c r="U88" s="82"/>
      <c r="V88" s="82"/>
      <c r="W88" s="82"/>
      <c r="X88" s="82"/>
      <c r="Y88" s="82"/>
      <c r="Z88" s="82"/>
      <c r="AA88" s="82"/>
    </row>
    <row r="89" spans="1:27" s="81" customFormat="1" x14ac:dyDescent="0.25">
      <c r="A89" s="79"/>
      <c r="B89" s="79"/>
      <c r="C89" s="79"/>
      <c r="D89" s="79"/>
      <c r="E89" s="79"/>
      <c r="F89" s="79"/>
      <c r="G89" s="79"/>
      <c r="H89" s="79"/>
      <c r="I89" s="79"/>
      <c r="J89" s="79"/>
      <c r="K89" s="80"/>
      <c r="P89" s="82"/>
      <c r="Q89" s="82"/>
      <c r="R89" s="82"/>
      <c r="S89" s="82"/>
      <c r="T89" s="82"/>
      <c r="U89" s="82"/>
      <c r="V89" s="82"/>
      <c r="W89" s="82"/>
      <c r="X89" s="82"/>
      <c r="Y89" s="82"/>
      <c r="Z89" s="82"/>
      <c r="AA89" s="82"/>
    </row>
    <row r="90" spans="1:27" s="81" customFormat="1" x14ac:dyDescent="0.25">
      <c r="A90" s="79"/>
      <c r="B90" s="79"/>
      <c r="C90" s="79"/>
      <c r="D90" s="79"/>
      <c r="E90" s="79"/>
      <c r="F90" s="79"/>
      <c r="G90" s="79"/>
      <c r="H90" s="79"/>
      <c r="I90" s="79"/>
      <c r="J90" s="79"/>
      <c r="K90" s="80"/>
      <c r="P90" s="82"/>
      <c r="Q90" s="82"/>
      <c r="R90" s="82"/>
      <c r="S90" s="82"/>
      <c r="T90" s="82"/>
      <c r="U90" s="82"/>
      <c r="V90" s="82"/>
      <c r="W90" s="82"/>
      <c r="X90" s="82"/>
      <c r="Y90" s="82"/>
      <c r="Z90" s="82"/>
      <c r="AA90" s="82"/>
    </row>
    <row r="91" spans="1:27" s="81" customFormat="1" x14ac:dyDescent="0.25">
      <c r="A91" s="79"/>
      <c r="B91" s="79"/>
      <c r="C91" s="79"/>
      <c r="D91" s="79"/>
      <c r="E91" s="79"/>
      <c r="F91" s="79"/>
      <c r="G91" s="79"/>
      <c r="H91" s="79"/>
      <c r="I91" s="79"/>
      <c r="J91" s="79"/>
      <c r="K91" s="80"/>
      <c r="P91" s="82"/>
      <c r="Q91" s="82"/>
      <c r="R91" s="82"/>
      <c r="S91" s="82"/>
      <c r="T91" s="82"/>
      <c r="U91" s="82"/>
      <c r="V91" s="82"/>
      <c r="W91" s="82"/>
      <c r="X91" s="82"/>
      <c r="Y91" s="82"/>
      <c r="Z91" s="82"/>
      <c r="AA91" s="82"/>
    </row>
    <row r="92" spans="1:27" s="81" customFormat="1" x14ac:dyDescent="0.25">
      <c r="A92" s="79"/>
      <c r="B92" s="79"/>
      <c r="C92" s="79"/>
      <c r="D92" s="79"/>
      <c r="E92" s="79"/>
      <c r="F92" s="79"/>
      <c r="G92" s="79"/>
      <c r="H92" s="79"/>
      <c r="I92" s="79"/>
      <c r="J92" s="79"/>
      <c r="K92" s="80"/>
      <c r="P92" s="82"/>
      <c r="Q92" s="82"/>
      <c r="R92" s="82"/>
      <c r="S92" s="82"/>
      <c r="T92" s="82"/>
      <c r="U92" s="82"/>
      <c r="V92" s="82"/>
      <c r="W92" s="82"/>
      <c r="X92" s="82"/>
      <c r="Y92" s="82"/>
      <c r="Z92" s="82"/>
      <c r="AA92" s="82"/>
    </row>
    <row r="93" spans="1:27" s="81" customFormat="1" x14ac:dyDescent="0.25">
      <c r="A93" s="79"/>
      <c r="B93" s="79"/>
      <c r="C93" s="79"/>
      <c r="D93" s="79"/>
      <c r="E93" s="79"/>
      <c r="F93" s="79"/>
      <c r="G93" s="79"/>
      <c r="H93" s="79"/>
      <c r="I93" s="79"/>
      <c r="J93" s="79"/>
      <c r="K93" s="80"/>
      <c r="P93" s="82"/>
      <c r="Q93" s="82"/>
      <c r="R93" s="82"/>
      <c r="S93" s="82"/>
      <c r="T93" s="82"/>
      <c r="U93" s="82"/>
      <c r="V93" s="82"/>
      <c r="W93" s="82"/>
      <c r="X93" s="82"/>
      <c r="Y93" s="82"/>
      <c r="Z93" s="82"/>
      <c r="AA93" s="82"/>
    </row>
    <row r="94" spans="1:27" s="81" customFormat="1" x14ac:dyDescent="0.25">
      <c r="A94" s="79"/>
      <c r="B94" s="79"/>
      <c r="C94" s="79"/>
      <c r="D94" s="79"/>
      <c r="E94" s="79"/>
      <c r="F94" s="79"/>
      <c r="G94" s="79"/>
      <c r="H94" s="79"/>
      <c r="I94" s="79"/>
      <c r="J94" s="79"/>
      <c r="K94" s="80"/>
      <c r="P94" s="82"/>
      <c r="Q94" s="82"/>
      <c r="R94" s="82"/>
      <c r="S94" s="82"/>
      <c r="T94" s="82"/>
      <c r="U94" s="82"/>
      <c r="V94" s="82"/>
      <c r="W94" s="82"/>
      <c r="X94" s="82"/>
      <c r="Y94" s="82"/>
      <c r="Z94" s="82"/>
      <c r="AA94" s="82"/>
    </row>
    <row r="95" spans="1:27" s="81" customFormat="1" x14ac:dyDescent="0.25">
      <c r="A95" s="79"/>
      <c r="B95" s="79"/>
      <c r="C95" s="79"/>
      <c r="D95" s="79"/>
      <c r="E95" s="79"/>
      <c r="F95" s="79"/>
      <c r="G95" s="79"/>
      <c r="H95" s="79"/>
      <c r="I95" s="79"/>
      <c r="J95" s="79"/>
      <c r="K95" s="80"/>
      <c r="P95" s="82"/>
      <c r="Q95" s="82"/>
      <c r="R95" s="82"/>
      <c r="S95" s="82"/>
      <c r="T95" s="82"/>
      <c r="U95" s="82"/>
      <c r="V95" s="82"/>
      <c r="W95" s="82"/>
      <c r="X95" s="82"/>
      <c r="Y95" s="82"/>
      <c r="Z95" s="82"/>
      <c r="AA95" s="82"/>
    </row>
    <row r="96" spans="1:27" s="81" customFormat="1" x14ac:dyDescent="0.25">
      <c r="A96" s="79"/>
      <c r="B96" s="79"/>
      <c r="C96" s="79"/>
      <c r="D96" s="79"/>
      <c r="E96" s="79"/>
      <c r="F96" s="79"/>
      <c r="G96" s="79"/>
      <c r="H96" s="79"/>
      <c r="I96" s="79"/>
      <c r="J96" s="79"/>
      <c r="K96" s="80"/>
      <c r="P96" s="82"/>
      <c r="Q96" s="82"/>
      <c r="R96" s="82"/>
      <c r="S96" s="82"/>
      <c r="T96" s="82"/>
      <c r="U96" s="82"/>
      <c r="V96" s="82"/>
      <c r="W96" s="82"/>
      <c r="X96" s="82"/>
      <c r="Y96" s="82"/>
      <c r="Z96" s="82"/>
      <c r="AA96" s="82"/>
    </row>
    <row r="97" spans="1:27" s="81" customFormat="1" x14ac:dyDescent="0.25">
      <c r="A97" s="79"/>
      <c r="B97" s="79"/>
      <c r="C97" s="79"/>
      <c r="D97" s="79"/>
      <c r="E97" s="79"/>
      <c r="F97" s="79"/>
      <c r="G97" s="79"/>
      <c r="H97" s="79"/>
      <c r="I97" s="79"/>
      <c r="J97" s="79"/>
      <c r="K97" s="80"/>
      <c r="P97" s="82"/>
      <c r="Q97" s="82"/>
      <c r="R97" s="82"/>
      <c r="S97" s="82"/>
      <c r="T97" s="82"/>
      <c r="U97" s="82"/>
      <c r="V97" s="82"/>
      <c r="W97" s="82"/>
      <c r="X97" s="82"/>
      <c r="Y97" s="82"/>
      <c r="Z97" s="82"/>
      <c r="AA97" s="82"/>
    </row>
    <row r="98" spans="1:27" s="81" customFormat="1" x14ac:dyDescent="0.25">
      <c r="A98" s="79"/>
      <c r="B98" s="79"/>
      <c r="C98" s="79"/>
      <c r="D98" s="79"/>
      <c r="E98" s="79"/>
      <c r="F98" s="79"/>
      <c r="G98" s="79"/>
      <c r="H98" s="79"/>
      <c r="I98" s="79"/>
      <c r="J98" s="79"/>
      <c r="K98" s="80"/>
      <c r="P98" s="82"/>
      <c r="Q98" s="82"/>
      <c r="R98" s="82"/>
      <c r="S98" s="82"/>
      <c r="T98" s="82"/>
      <c r="U98" s="82"/>
      <c r="V98" s="82"/>
      <c r="W98" s="82"/>
      <c r="X98" s="82"/>
      <c r="Y98" s="82"/>
      <c r="Z98" s="82"/>
      <c r="AA98" s="82"/>
    </row>
    <row r="99" spans="1:27" s="81" customFormat="1" x14ac:dyDescent="0.25">
      <c r="A99" s="79"/>
      <c r="B99" s="79"/>
      <c r="C99" s="79"/>
      <c r="D99" s="79"/>
      <c r="E99" s="79"/>
      <c r="F99" s="79"/>
      <c r="G99" s="79"/>
      <c r="H99" s="79"/>
      <c r="I99" s="79"/>
      <c r="J99" s="79"/>
      <c r="K99" s="80"/>
      <c r="P99" s="82"/>
      <c r="Q99" s="82"/>
      <c r="R99" s="82"/>
      <c r="S99" s="82"/>
      <c r="T99" s="82"/>
      <c r="U99" s="82"/>
      <c r="V99" s="82"/>
      <c r="W99" s="82"/>
      <c r="X99" s="82"/>
      <c r="Y99" s="82"/>
      <c r="Z99" s="82"/>
      <c r="AA99" s="82"/>
    </row>
    <row r="100" spans="1:27" s="81" customFormat="1" x14ac:dyDescent="0.25">
      <c r="A100" s="79"/>
      <c r="B100" s="79"/>
      <c r="C100" s="79"/>
      <c r="D100" s="79"/>
      <c r="E100" s="79"/>
      <c r="F100" s="79"/>
      <c r="G100" s="79"/>
      <c r="H100" s="79"/>
      <c r="I100" s="79"/>
      <c r="J100" s="79"/>
      <c r="K100" s="80"/>
      <c r="P100" s="82"/>
      <c r="Q100" s="82"/>
      <c r="R100" s="82"/>
      <c r="S100" s="82"/>
      <c r="T100" s="82"/>
      <c r="U100" s="82"/>
      <c r="V100" s="82"/>
      <c r="W100" s="82"/>
      <c r="X100" s="82"/>
      <c r="Y100" s="82"/>
      <c r="Z100" s="82"/>
      <c r="AA100" s="82"/>
    </row>
    <row r="101" spans="1:27" s="81" customFormat="1" x14ac:dyDescent="0.25">
      <c r="A101" s="79"/>
      <c r="B101" s="79"/>
      <c r="C101" s="79"/>
      <c r="D101" s="79"/>
      <c r="E101" s="79"/>
      <c r="F101" s="79"/>
      <c r="G101" s="79"/>
      <c r="H101" s="79"/>
      <c r="I101" s="79"/>
      <c r="J101" s="79"/>
      <c r="K101" s="80"/>
      <c r="P101" s="82"/>
      <c r="Q101" s="82"/>
      <c r="R101" s="82"/>
      <c r="S101" s="82"/>
      <c r="T101" s="82"/>
      <c r="U101" s="82"/>
      <c r="V101" s="82"/>
      <c r="W101" s="82"/>
      <c r="X101" s="82"/>
      <c r="Y101" s="82"/>
      <c r="Z101" s="82"/>
      <c r="AA101" s="82"/>
    </row>
    <row r="102" spans="1:27" s="81" customFormat="1" x14ac:dyDescent="0.25">
      <c r="A102" s="79"/>
      <c r="B102" s="79"/>
      <c r="C102" s="79"/>
      <c r="D102" s="79"/>
      <c r="E102" s="79"/>
      <c r="F102" s="79"/>
      <c r="G102" s="79"/>
      <c r="H102" s="79"/>
      <c r="I102" s="79"/>
      <c r="J102" s="79"/>
      <c r="K102" s="80"/>
      <c r="P102" s="82"/>
      <c r="Q102" s="82"/>
      <c r="R102" s="82"/>
      <c r="S102" s="82"/>
      <c r="T102" s="82"/>
      <c r="U102" s="82"/>
      <c r="V102" s="82"/>
      <c r="W102" s="82"/>
      <c r="X102" s="82"/>
      <c r="Y102" s="82"/>
      <c r="Z102" s="82"/>
      <c r="AA102" s="82"/>
    </row>
    <row r="103" spans="1:27" s="81" customFormat="1" x14ac:dyDescent="0.25">
      <c r="A103" s="79"/>
      <c r="B103" s="79"/>
      <c r="C103" s="79"/>
      <c r="D103" s="79"/>
      <c r="E103" s="79"/>
      <c r="F103" s="79"/>
      <c r="G103" s="79"/>
      <c r="H103" s="79"/>
      <c r="I103" s="79"/>
      <c r="J103" s="79"/>
      <c r="K103" s="80"/>
      <c r="P103" s="82"/>
      <c r="Q103" s="82"/>
      <c r="R103" s="82"/>
      <c r="S103" s="82"/>
      <c r="T103" s="82"/>
      <c r="U103" s="82"/>
      <c r="V103" s="82"/>
      <c r="W103" s="82"/>
      <c r="X103" s="82"/>
      <c r="Y103" s="82"/>
      <c r="Z103" s="82"/>
      <c r="AA103" s="82"/>
    </row>
    <row r="104" spans="1:27" s="81" customFormat="1" x14ac:dyDescent="0.25">
      <c r="A104" s="79"/>
      <c r="B104" s="79"/>
      <c r="C104" s="79"/>
      <c r="D104" s="79"/>
      <c r="E104" s="79"/>
      <c r="F104" s="79"/>
      <c r="G104" s="79"/>
      <c r="H104" s="79"/>
      <c r="I104" s="79"/>
      <c r="J104" s="79"/>
      <c r="K104" s="80"/>
      <c r="P104" s="82"/>
      <c r="Q104" s="82"/>
      <c r="R104" s="82"/>
      <c r="S104" s="82"/>
      <c r="T104" s="82"/>
      <c r="U104" s="82"/>
      <c r="V104" s="82"/>
      <c r="W104" s="82"/>
      <c r="X104" s="82"/>
      <c r="Y104" s="82"/>
      <c r="Z104" s="82"/>
      <c r="AA104" s="82"/>
    </row>
    <row r="105" spans="1:27" s="81" customFormat="1" x14ac:dyDescent="0.25">
      <c r="A105" s="79"/>
      <c r="B105" s="79"/>
      <c r="C105" s="79"/>
      <c r="D105" s="79"/>
      <c r="E105" s="79"/>
      <c r="F105" s="79"/>
      <c r="G105" s="79"/>
      <c r="H105" s="79"/>
      <c r="I105" s="79"/>
      <c r="J105" s="79"/>
      <c r="K105" s="80"/>
      <c r="P105" s="82"/>
      <c r="Q105" s="82"/>
      <c r="R105" s="82"/>
      <c r="S105" s="82"/>
      <c r="T105" s="82"/>
      <c r="U105" s="82"/>
      <c r="V105" s="82"/>
      <c r="W105" s="82"/>
      <c r="X105" s="82"/>
      <c r="Y105" s="82"/>
      <c r="Z105" s="82"/>
      <c r="AA105" s="82"/>
    </row>
    <row r="106" spans="1:27" s="81" customFormat="1" x14ac:dyDescent="0.25">
      <c r="A106" s="79"/>
      <c r="B106" s="79"/>
      <c r="C106" s="79"/>
      <c r="D106" s="79"/>
      <c r="E106" s="79"/>
      <c r="F106" s="79"/>
      <c r="G106" s="79"/>
      <c r="H106" s="79"/>
      <c r="I106" s="79"/>
      <c r="J106" s="79"/>
      <c r="K106" s="80"/>
      <c r="P106" s="82"/>
      <c r="Q106" s="82"/>
      <c r="R106" s="82"/>
      <c r="S106" s="82"/>
      <c r="T106" s="82"/>
      <c r="U106" s="82"/>
      <c r="V106" s="82"/>
      <c r="W106" s="82"/>
      <c r="X106" s="82"/>
      <c r="Y106" s="82"/>
      <c r="Z106" s="82"/>
      <c r="AA106" s="82"/>
    </row>
    <row r="107" spans="1:27" s="81" customFormat="1" x14ac:dyDescent="0.25">
      <c r="A107" s="79"/>
      <c r="B107" s="79"/>
      <c r="C107" s="79"/>
      <c r="D107" s="79"/>
      <c r="E107" s="79"/>
      <c r="F107" s="79"/>
      <c r="G107" s="79"/>
      <c r="H107" s="79"/>
      <c r="I107" s="79"/>
      <c r="J107" s="79"/>
      <c r="K107" s="80"/>
      <c r="P107" s="82"/>
      <c r="Q107" s="82"/>
      <c r="R107" s="82"/>
      <c r="S107" s="82"/>
      <c r="T107" s="82"/>
      <c r="U107" s="82"/>
      <c r="V107" s="82"/>
      <c r="W107" s="82"/>
      <c r="X107" s="82"/>
      <c r="Y107" s="82"/>
      <c r="Z107" s="82"/>
      <c r="AA107" s="82"/>
    </row>
    <row r="108" spans="1:27" s="81" customFormat="1" x14ac:dyDescent="0.25">
      <c r="A108" s="79"/>
      <c r="B108" s="79"/>
      <c r="C108" s="79"/>
      <c r="D108" s="79"/>
      <c r="E108" s="79"/>
      <c r="F108" s="79"/>
      <c r="G108" s="79"/>
      <c r="H108" s="79"/>
      <c r="I108" s="79"/>
      <c r="J108" s="79"/>
      <c r="K108" s="80"/>
      <c r="P108" s="82"/>
      <c r="Q108" s="82"/>
      <c r="R108" s="82"/>
      <c r="S108" s="82"/>
      <c r="T108" s="82"/>
      <c r="U108" s="82"/>
      <c r="V108" s="82"/>
      <c r="W108" s="82"/>
      <c r="X108" s="82"/>
      <c r="Y108" s="82"/>
      <c r="Z108" s="82"/>
      <c r="AA108" s="82"/>
    </row>
    <row r="109" spans="1:27" s="81" customFormat="1" x14ac:dyDescent="0.25">
      <c r="A109" s="79"/>
      <c r="B109" s="79"/>
      <c r="C109" s="79"/>
      <c r="D109" s="79"/>
      <c r="E109" s="79"/>
      <c r="F109" s="79"/>
      <c r="G109" s="79"/>
      <c r="H109" s="79"/>
      <c r="I109" s="79"/>
      <c r="J109" s="79"/>
      <c r="K109" s="80"/>
      <c r="P109" s="82"/>
      <c r="Q109" s="82"/>
      <c r="R109" s="82"/>
      <c r="S109" s="82"/>
      <c r="T109" s="82"/>
      <c r="U109" s="82"/>
      <c r="V109" s="82"/>
      <c r="W109" s="82"/>
      <c r="X109" s="82"/>
      <c r="Y109" s="82"/>
      <c r="Z109" s="82"/>
      <c r="AA109" s="82"/>
    </row>
    <row r="110" spans="1:27" s="81" customFormat="1" x14ac:dyDescent="0.25">
      <c r="A110" s="79"/>
      <c r="B110" s="79"/>
      <c r="C110" s="79"/>
      <c r="D110" s="79"/>
      <c r="E110" s="79"/>
      <c r="F110" s="79"/>
      <c r="G110" s="79"/>
      <c r="H110" s="79"/>
      <c r="I110" s="79"/>
      <c r="J110" s="79"/>
      <c r="K110" s="80"/>
      <c r="P110" s="82"/>
      <c r="Q110" s="82"/>
      <c r="R110" s="82"/>
      <c r="S110" s="82"/>
      <c r="T110" s="82"/>
      <c r="U110" s="82"/>
      <c r="V110" s="82"/>
      <c r="W110" s="82"/>
      <c r="X110" s="82"/>
      <c r="Y110" s="82"/>
      <c r="Z110" s="82"/>
      <c r="AA110" s="82"/>
    </row>
    <row r="111" spans="1:27" s="81" customFormat="1" x14ac:dyDescent="0.25">
      <c r="A111" s="79"/>
      <c r="B111" s="79"/>
      <c r="C111" s="79"/>
      <c r="D111" s="79"/>
      <c r="E111" s="79"/>
      <c r="F111" s="79"/>
      <c r="G111" s="79"/>
      <c r="H111" s="79"/>
      <c r="I111" s="79"/>
      <c r="J111" s="79"/>
      <c r="K111" s="80"/>
      <c r="P111" s="82"/>
      <c r="Q111" s="82"/>
      <c r="R111" s="82"/>
      <c r="S111" s="82"/>
      <c r="T111" s="82"/>
      <c r="U111" s="82"/>
      <c r="V111" s="82"/>
      <c r="W111" s="82"/>
      <c r="X111" s="82"/>
      <c r="Y111" s="82"/>
      <c r="Z111" s="82"/>
      <c r="AA111" s="82"/>
    </row>
    <row r="112" spans="1:27" s="81" customFormat="1" x14ac:dyDescent="0.25">
      <c r="A112" s="79"/>
      <c r="B112" s="79"/>
      <c r="C112" s="79"/>
      <c r="D112" s="79"/>
      <c r="E112" s="79"/>
      <c r="F112" s="79"/>
      <c r="G112" s="79"/>
      <c r="H112" s="79"/>
      <c r="I112" s="79"/>
      <c r="J112" s="79"/>
      <c r="K112" s="80"/>
      <c r="P112" s="82"/>
      <c r="Q112" s="82"/>
      <c r="R112" s="82"/>
      <c r="S112" s="82"/>
      <c r="T112" s="82"/>
      <c r="U112" s="82"/>
      <c r="V112" s="82"/>
      <c r="W112" s="82"/>
      <c r="X112" s="82"/>
      <c r="Y112" s="82"/>
      <c r="Z112" s="82"/>
      <c r="AA112" s="82"/>
    </row>
    <row r="113" spans="1:27" s="81" customFormat="1" x14ac:dyDescent="0.25">
      <c r="A113" s="79"/>
      <c r="B113" s="79"/>
      <c r="C113" s="79"/>
      <c r="D113" s="79"/>
      <c r="E113" s="79"/>
      <c r="F113" s="79"/>
      <c r="G113" s="79"/>
      <c r="H113" s="79"/>
      <c r="I113" s="79"/>
      <c r="J113" s="79"/>
      <c r="K113" s="80"/>
      <c r="P113" s="82"/>
      <c r="Q113" s="82"/>
      <c r="R113" s="82"/>
      <c r="S113" s="82"/>
      <c r="T113" s="82"/>
      <c r="U113" s="82"/>
      <c r="V113" s="82"/>
      <c r="W113" s="82"/>
      <c r="X113" s="82"/>
      <c r="Y113" s="82"/>
      <c r="Z113" s="82"/>
      <c r="AA113" s="82"/>
    </row>
    <row r="114" spans="1:27" s="81" customFormat="1" x14ac:dyDescent="0.25">
      <c r="A114" s="79"/>
      <c r="B114" s="79"/>
      <c r="C114" s="79"/>
      <c r="D114" s="79"/>
      <c r="E114" s="79"/>
      <c r="F114" s="79"/>
      <c r="G114" s="79"/>
      <c r="H114" s="79"/>
      <c r="I114" s="79"/>
      <c r="J114" s="79"/>
      <c r="K114" s="80"/>
      <c r="P114" s="82"/>
      <c r="Q114" s="82"/>
      <c r="R114" s="82"/>
      <c r="S114" s="82"/>
      <c r="T114" s="82"/>
      <c r="U114" s="82"/>
      <c r="V114" s="82"/>
      <c r="W114" s="82"/>
      <c r="X114" s="82"/>
      <c r="Y114" s="82"/>
      <c r="Z114" s="82"/>
      <c r="AA114" s="82"/>
    </row>
    <row r="115" spans="1:27" s="81" customFormat="1" x14ac:dyDescent="0.25">
      <c r="A115" s="79"/>
      <c r="B115" s="79"/>
      <c r="C115" s="79"/>
      <c r="D115" s="79"/>
      <c r="E115" s="79"/>
      <c r="F115" s="79"/>
      <c r="G115" s="79"/>
      <c r="H115" s="79"/>
      <c r="I115" s="79"/>
      <c r="J115" s="79"/>
      <c r="K115" s="80"/>
      <c r="P115" s="82"/>
      <c r="Q115" s="82"/>
      <c r="R115" s="82"/>
      <c r="S115" s="82"/>
      <c r="T115" s="82"/>
      <c r="U115" s="82"/>
      <c r="V115" s="82"/>
      <c r="W115" s="82"/>
      <c r="X115" s="82"/>
      <c r="Y115" s="82"/>
      <c r="Z115" s="82"/>
      <c r="AA115" s="82"/>
    </row>
    <row r="116" spans="1:27" s="81" customFormat="1" x14ac:dyDescent="0.25">
      <c r="A116" s="79"/>
      <c r="B116" s="79"/>
      <c r="C116" s="79"/>
      <c r="D116" s="79"/>
      <c r="E116" s="79"/>
      <c r="F116" s="79"/>
      <c r="G116" s="79"/>
      <c r="H116" s="79"/>
      <c r="I116" s="79"/>
      <c r="J116" s="79"/>
      <c r="K116" s="80"/>
      <c r="P116" s="82"/>
      <c r="Q116" s="82"/>
      <c r="R116" s="82"/>
      <c r="S116" s="82"/>
      <c r="T116" s="82"/>
      <c r="U116" s="82"/>
      <c r="V116" s="82"/>
      <c r="W116" s="82"/>
      <c r="X116" s="82"/>
      <c r="Y116" s="82"/>
      <c r="Z116" s="82"/>
      <c r="AA116" s="82"/>
    </row>
    <row r="117" spans="1:27" s="81" customFormat="1" x14ac:dyDescent="0.25">
      <c r="A117" s="79"/>
      <c r="B117" s="79"/>
      <c r="C117" s="79"/>
      <c r="D117" s="79"/>
      <c r="E117" s="79"/>
      <c r="F117" s="79"/>
      <c r="G117" s="79"/>
      <c r="H117" s="79"/>
      <c r="I117" s="79"/>
      <c r="J117" s="79"/>
      <c r="K117" s="80"/>
      <c r="P117" s="82"/>
      <c r="Q117" s="82"/>
      <c r="R117" s="82"/>
      <c r="S117" s="82"/>
      <c r="T117" s="82"/>
      <c r="U117" s="82"/>
      <c r="V117" s="82"/>
      <c r="W117" s="82"/>
      <c r="X117" s="82"/>
      <c r="Y117" s="82"/>
      <c r="Z117" s="82"/>
      <c r="AA117" s="82"/>
    </row>
    <row r="118" spans="1:27" s="81" customFormat="1" x14ac:dyDescent="0.25">
      <c r="A118" s="79"/>
      <c r="B118" s="79"/>
      <c r="C118" s="79"/>
      <c r="D118" s="79"/>
      <c r="E118" s="79"/>
      <c r="F118" s="79"/>
      <c r="G118" s="79"/>
      <c r="H118" s="79"/>
      <c r="I118" s="79"/>
      <c r="J118" s="79"/>
      <c r="K118" s="80"/>
      <c r="P118" s="82"/>
      <c r="Q118" s="82"/>
      <c r="R118" s="82"/>
      <c r="S118" s="82"/>
      <c r="T118" s="82"/>
      <c r="U118" s="82"/>
      <c r="V118" s="82"/>
      <c r="W118" s="82"/>
      <c r="X118" s="82"/>
      <c r="Y118" s="82"/>
      <c r="Z118" s="82"/>
      <c r="AA118" s="82"/>
    </row>
    <row r="119" spans="1:27" s="81" customFormat="1" x14ac:dyDescent="0.25">
      <c r="A119" s="79"/>
      <c r="B119" s="79"/>
      <c r="C119" s="79"/>
      <c r="D119" s="79"/>
      <c r="E119" s="79"/>
      <c r="F119" s="79"/>
      <c r="G119" s="79"/>
      <c r="H119" s="79"/>
      <c r="I119" s="79"/>
      <c r="J119" s="79"/>
      <c r="K119" s="80"/>
      <c r="P119" s="82"/>
      <c r="Q119" s="82"/>
      <c r="R119" s="82"/>
      <c r="S119" s="82"/>
      <c r="T119" s="82"/>
      <c r="U119" s="82"/>
      <c r="V119" s="82"/>
      <c r="W119" s="82"/>
      <c r="X119" s="82"/>
      <c r="Y119" s="82"/>
      <c r="Z119" s="82"/>
      <c r="AA119" s="82"/>
    </row>
    <row r="120" spans="1:27" s="81" customFormat="1" x14ac:dyDescent="0.25">
      <c r="A120" s="79"/>
      <c r="B120" s="79"/>
      <c r="C120" s="79"/>
      <c r="D120" s="79"/>
      <c r="E120" s="79"/>
      <c r="F120" s="79"/>
      <c r="G120" s="79"/>
      <c r="H120" s="79"/>
      <c r="I120" s="79"/>
      <c r="J120" s="79"/>
      <c r="K120" s="80"/>
      <c r="P120" s="82"/>
      <c r="Q120" s="82"/>
      <c r="R120" s="82"/>
      <c r="S120" s="82"/>
      <c r="T120" s="82"/>
      <c r="U120" s="82"/>
      <c r="V120" s="82"/>
      <c r="W120" s="82"/>
      <c r="X120" s="82"/>
      <c r="Y120" s="82"/>
      <c r="Z120" s="82"/>
      <c r="AA120" s="82"/>
    </row>
    <row r="121" spans="1:27" s="81" customFormat="1" x14ac:dyDescent="0.25">
      <c r="A121" s="79"/>
      <c r="B121" s="79"/>
      <c r="C121" s="79"/>
      <c r="D121" s="79"/>
      <c r="E121" s="79"/>
      <c r="F121" s="79"/>
      <c r="G121" s="79"/>
      <c r="H121" s="79"/>
      <c r="I121" s="79"/>
      <c r="J121" s="79"/>
      <c r="K121" s="80"/>
      <c r="P121" s="82"/>
      <c r="Q121" s="82"/>
      <c r="R121" s="82"/>
      <c r="S121" s="82"/>
      <c r="T121" s="82"/>
      <c r="U121" s="82"/>
      <c r="V121" s="82"/>
      <c r="W121" s="82"/>
      <c r="X121" s="82"/>
      <c r="Y121" s="82"/>
      <c r="Z121" s="82"/>
      <c r="AA121" s="82"/>
    </row>
    <row r="122" spans="1:27" s="81" customFormat="1" x14ac:dyDescent="0.25">
      <c r="A122" s="79"/>
      <c r="B122" s="79"/>
      <c r="C122" s="79"/>
      <c r="D122" s="79"/>
      <c r="E122" s="79"/>
      <c r="F122" s="79"/>
      <c r="G122" s="79"/>
      <c r="H122" s="79"/>
      <c r="I122" s="79"/>
      <c r="J122" s="79"/>
      <c r="K122" s="80"/>
      <c r="P122" s="82"/>
      <c r="Q122" s="82"/>
      <c r="R122" s="82"/>
      <c r="S122" s="82"/>
      <c r="T122" s="82"/>
      <c r="U122" s="82"/>
      <c r="V122" s="82"/>
      <c r="W122" s="82"/>
      <c r="X122" s="82"/>
      <c r="Y122" s="82"/>
      <c r="Z122" s="82"/>
      <c r="AA122" s="82"/>
    </row>
    <row r="123" spans="1:27" s="81" customFormat="1" x14ac:dyDescent="0.25">
      <c r="A123" s="79"/>
      <c r="B123" s="79"/>
      <c r="C123" s="79"/>
      <c r="D123" s="79"/>
      <c r="E123" s="79"/>
      <c r="F123" s="79"/>
      <c r="G123" s="79"/>
      <c r="H123" s="79"/>
      <c r="I123" s="79"/>
      <c r="J123" s="79"/>
      <c r="K123" s="80"/>
      <c r="P123" s="82"/>
      <c r="Q123" s="82"/>
      <c r="R123" s="82"/>
      <c r="S123" s="82"/>
      <c r="T123" s="82"/>
      <c r="U123" s="82"/>
      <c r="V123" s="82"/>
      <c r="W123" s="82"/>
      <c r="X123" s="82"/>
      <c r="Y123" s="82"/>
      <c r="Z123" s="82"/>
      <c r="AA123" s="82"/>
    </row>
    <row r="124" spans="1:27" s="81" customFormat="1" x14ac:dyDescent="0.25">
      <c r="A124" s="79"/>
      <c r="B124" s="79"/>
      <c r="C124" s="79"/>
      <c r="D124" s="79"/>
      <c r="E124" s="79"/>
      <c r="F124" s="79"/>
      <c r="G124" s="79"/>
      <c r="H124" s="79"/>
      <c r="I124" s="79"/>
      <c r="J124" s="79"/>
      <c r="K124" s="80"/>
      <c r="P124" s="82"/>
      <c r="Q124" s="82"/>
      <c r="R124" s="82"/>
      <c r="S124" s="82"/>
      <c r="T124" s="82"/>
      <c r="U124" s="82"/>
      <c r="V124" s="82"/>
      <c r="W124" s="82"/>
      <c r="X124" s="82"/>
      <c r="Y124" s="82"/>
      <c r="Z124" s="82"/>
      <c r="AA124" s="82"/>
    </row>
    <row r="125" spans="1:27" s="81" customFormat="1" x14ac:dyDescent="0.25">
      <c r="A125" s="79"/>
      <c r="B125" s="79"/>
      <c r="C125" s="79"/>
      <c r="D125" s="79"/>
      <c r="E125" s="79"/>
      <c r="F125" s="79"/>
      <c r="G125" s="79"/>
      <c r="H125" s="79"/>
      <c r="I125" s="79"/>
      <c r="J125" s="79"/>
      <c r="K125" s="80"/>
      <c r="P125" s="82"/>
      <c r="Q125" s="82"/>
      <c r="R125" s="82"/>
      <c r="S125" s="82"/>
      <c r="T125" s="82"/>
      <c r="U125" s="82"/>
      <c r="V125" s="82"/>
      <c r="W125" s="82"/>
      <c r="X125" s="82"/>
      <c r="Y125" s="82"/>
      <c r="Z125" s="82"/>
      <c r="AA125" s="82"/>
    </row>
    <row r="126" spans="1:27" s="81" customFormat="1" x14ac:dyDescent="0.25">
      <c r="A126" s="79"/>
      <c r="B126" s="79"/>
      <c r="C126" s="79"/>
      <c r="D126" s="79"/>
      <c r="E126" s="79"/>
      <c r="F126" s="79"/>
      <c r="G126" s="79"/>
      <c r="H126" s="79"/>
      <c r="I126" s="79"/>
      <c r="J126" s="79"/>
      <c r="K126" s="80"/>
      <c r="P126" s="82"/>
      <c r="Q126" s="82"/>
      <c r="R126" s="82"/>
      <c r="S126" s="82"/>
      <c r="T126" s="82"/>
      <c r="U126" s="82"/>
      <c r="V126" s="82"/>
      <c r="W126" s="82"/>
      <c r="X126" s="82"/>
      <c r="Y126" s="82"/>
      <c r="Z126" s="82"/>
      <c r="AA126" s="82"/>
    </row>
    <row r="127" spans="1:27" s="81" customFormat="1" x14ac:dyDescent="0.25">
      <c r="A127" s="79"/>
      <c r="B127" s="79"/>
      <c r="C127" s="79"/>
      <c r="D127" s="79"/>
      <c r="E127" s="79"/>
      <c r="F127" s="79"/>
      <c r="G127" s="79"/>
      <c r="H127" s="79"/>
      <c r="I127" s="79"/>
      <c r="J127" s="79"/>
      <c r="K127" s="80"/>
      <c r="P127" s="82"/>
      <c r="Q127" s="82"/>
      <c r="R127" s="82"/>
      <c r="S127" s="82"/>
      <c r="T127" s="82"/>
      <c r="U127" s="82"/>
      <c r="V127" s="82"/>
      <c r="W127" s="82"/>
      <c r="X127" s="82"/>
      <c r="Y127" s="82"/>
      <c r="Z127" s="82"/>
      <c r="AA127" s="82"/>
    </row>
    <row r="128" spans="1:27" s="81" customFormat="1" x14ac:dyDescent="0.25">
      <c r="A128" s="79"/>
      <c r="B128" s="79"/>
      <c r="C128" s="79"/>
      <c r="D128" s="79"/>
      <c r="E128" s="79"/>
      <c r="F128" s="79"/>
      <c r="G128" s="79"/>
      <c r="H128" s="79"/>
      <c r="I128" s="79"/>
      <c r="J128" s="79"/>
      <c r="K128" s="80"/>
      <c r="P128" s="82"/>
      <c r="Q128" s="82"/>
      <c r="R128" s="82"/>
      <c r="S128" s="82"/>
      <c r="T128" s="82"/>
      <c r="U128" s="82"/>
      <c r="V128" s="82"/>
      <c r="W128" s="82"/>
      <c r="X128" s="82"/>
      <c r="Y128" s="82"/>
      <c r="Z128" s="82"/>
      <c r="AA128" s="82"/>
    </row>
    <row r="129" spans="1:27" s="81" customFormat="1" x14ac:dyDescent="0.25">
      <c r="A129" s="79"/>
      <c r="B129" s="79"/>
      <c r="C129" s="79"/>
      <c r="D129" s="79"/>
      <c r="E129" s="79"/>
      <c r="F129" s="79"/>
      <c r="G129" s="79"/>
      <c r="H129" s="79"/>
      <c r="I129" s="79"/>
      <c r="J129" s="79"/>
      <c r="K129" s="80"/>
      <c r="P129" s="82"/>
      <c r="Q129" s="82"/>
      <c r="R129" s="82"/>
      <c r="S129" s="82"/>
      <c r="T129" s="82"/>
      <c r="U129" s="82"/>
      <c r="V129" s="82"/>
      <c r="W129" s="82"/>
      <c r="X129" s="82"/>
      <c r="Y129" s="82"/>
      <c r="Z129" s="82"/>
      <c r="AA129" s="82"/>
    </row>
    <row r="130" spans="1:27" s="81" customFormat="1" x14ac:dyDescent="0.25">
      <c r="A130" s="79"/>
      <c r="B130" s="79"/>
      <c r="C130" s="79"/>
      <c r="D130" s="79"/>
      <c r="E130" s="79"/>
      <c r="F130" s="79"/>
      <c r="G130" s="79"/>
      <c r="H130" s="79"/>
      <c r="I130" s="79"/>
      <c r="J130" s="79"/>
      <c r="K130" s="80"/>
      <c r="P130" s="82"/>
      <c r="Q130" s="82"/>
      <c r="R130" s="82"/>
      <c r="S130" s="82"/>
      <c r="T130" s="82"/>
      <c r="U130" s="82"/>
      <c r="V130" s="82"/>
      <c r="W130" s="82"/>
      <c r="X130" s="82"/>
      <c r="Y130" s="82"/>
      <c r="Z130" s="82"/>
      <c r="AA130" s="82"/>
    </row>
    <row r="131" spans="1:27" s="81" customFormat="1" x14ac:dyDescent="0.25">
      <c r="A131" s="79"/>
      <c r="B131" s="79"/>
      <c r="C131" s="79"/>
      <c r="D131" s="79"/>
      <c r="E131" s="79"/>
      <c r="F131" s="79"/>
      <c r="G131" s="79"/>
      <c r="H131" s="79"/>
      <c r="I131" s="79"/>
      <c r="J131" s="79"/>
      <c r="K131" s="80"/>
      <c r="P131" s="82"/>
      <c r="Q131" s="82"/>
      <c r="R131" s="82"/>
      <c r="S131" s="82"/>
      <c r="T131" s="82"/>
      <c r="U131" s="82"/>
      <c r="V131" s="82"/>
      <c r="W131" s="82"/>
      <c r="X131" s="82"/>
      <c r="Y131" s="82"/>
      <c r="Z131" s="82"/>
      <c r="AA131" s="82"/>
    </row>
    <row r="132" spans="1:27" s="81" customFormat="1" x14ac:dyDescent="0.25">
      <c r="A132" s="79"/>
      <c r="B132" s="79"/>
      <c r="C132" s="79"/>
      <c r="D132" s="79"/>
      <c r="E132" s="79"/>
      <c r="F132" s="79"/>
      <c r="G132" s="79"/>
      <c r="H132" s="79"/>
      <c r="I132" s="79"/>
      <c r="J132" s="79"/>
      <c r="K132" s="80"/>
      <c r="P132" s="82"/>
      <c r="Q132" s="82"/>
      <c r="R132" s="82"/>
      <c r="S132" s="82"/>
      <c r="T132" s="82"/>
      <c r="U132" s="82"/>
      <c r="V132" s="82"/>
      <c r="W132" s="82"/>
      <c r="X132" s="82"/>
      <c r="Y132" s="82"/>
      <c r="Z132" s="82"/>
      <c r="AA132" s="82"/>
    </row>
    <row r="133" spans="1:27" s="81" customFormat="1" x14ac:dyDescent="0.25">
      <c r="A133" s="79"/>
      <c r="B133" s="79"/>
      <c r="C133" s="79"/>
      <c r="D133" s="79"/>
      <c r="E133" s="79"/>
      <c r="F133" s="79"/>
      <c r="G133" s="79"/>
      <c r="H133" s="79"/>
      <c r="I133" s="79"/>
      <c r="J133" s="79"/>
      <c r="K133" s="80"/>
      <c r="P133" s="82"/>
      <c r="Q133" s="82"/>
      <c r="R133" s="82"/>
      <c r="S133" s="82"/>
      <c r="T133" s="82"/>
      <c r="U133" s="82"/>
      <c r="V133" s="82"/>
      <c r="W133" s="82"/>
      <c r="X133" s="82"/>
      <c r="Y133" s="82"/>
      <c r="Z133" s="82"/>
      <c r="AA133" s="82"/>
    </row>
    <row r="134" spans="1:27" s="81" customFormat="1" x14ac:dyDescent="0.25">
      <c r="A134" s="79"/>
      <c r="B134" s="79"/>
      <c r="C134" s="79"/>
      <c r="D134" s="79"/>
      <c r="E134" s="79"/>
      <c r="F134" s="79"/>
      <c r="G134" s="79"/>
      <c r="H134" s="79"/>
      <c r="I134" s="79"/>
      <c r="J134" s="79"/>
      <c r="K134" s="80"/>
      <c r="P134" s="82"/>
      <c r="Q134" s="82"/>
      <c r="R134" s="82"/>
      <c r="S134" s="82"/>
      <c r="T134" s="82"/>
      <c r="U134" s="82"/>
      <c r="V134" s="82"/>
      <c r="W134" s="82"/>
      <c r="X134" s="82"/>
      <c r="Y134" s="82"/>
      <c r="Z134" s="82"/>
      <c r="AA134" s="82"/>
    </row>
    <row r="135" spans="1:27" s="81" customFormat="1" x14ac:dyDescent="0.25">
      <c r="A135" s="79"/>
      <c r="B135" s="79"/>
      <c r="C135" s="79"/>
      <c r="D135" s="79"/>
      <c r="E135" s="79"/>
      <c r="F135" s="79"/>
      <c r="G135" s="79"/>
      <c r="H135" s="79"/>
      <c r="I135" s="79"/>
      <c r="J135" s="79"/>
      <c r="K135" s="80"/>
      <c r="P135" s="82"/>
      <c r="Q135" s="82"/>
      <c r="R135" s="82"/>
      <c r="S135" s="82"/>
      <c r="T135" s="82"/>
      <c r="U135" s="82"/>
      <c r="V135" s="82"/>
      <c r="W135" s="82"/>
      <c r="X135" s="82"/>
      <c r="Y135" s="82"/>
      <c r="Z135" s="82"/>
      <c r="AA135" s="82"/>
    </row>
    <row r="136" spans="1:27" s="81" customFormat="1" x14ac:dyDescent="0.25">
      <c r="A136" s="79"/>
      <c r="B136" s="79"/>
      <c r="C136" s="79"/>
      <c r="D136" s="79"/>
      <c r="E136" s="79"/>
      <c r="F136" s="79"/>
      <c r="G136" s="79"/>
      <c r="H136" s="79"/>
      <c r="I136" s="79"/>
      <c r="J136" s="79"/>
      <c r="K136" s="80"/>
      <c r="P136" s="82"/>
      <c r="Q136" s="82"/>
      <c r="R136" s="82"/>
      <c r="S136" s="82"/>
      <c r="T136" s="82"/>
      <c r="U136" s="82"/>
      <c r="V136" s="82"/>
      <c r="W136" s="82"/>
      <c r="X136" s="82"/>
      <c r="Y136" s="82"/>
      <c r="Z136" s="82"/>
      <c r="AA136" s="82"/>
    </row>
    <row r="137" spans="1:27" s="81" customFormat="1" x14ac:dyDescent="0.25">
      <c r="A137" s="79"/>
      <c r="B137" s="79"/>
      <c r="C137" s="79"/>
      <c r="D137" s="79"/>
      <c r="E137" s="79"/>
      <c r="F137" s="79"/>
      <c r="G137" s="79"/>
      <c r="H137" s="79"/>
      <c r="I137" s="79"/>
      <c r="J137" s="79"/>
      <c r="K137" s="80"/>
      <c r="P137" s="82"/>
      <c r="Q137" s="82"/>
      <c r="R137" s="82"/>
      <c r="S137" s="82"/>
      <c r="T137" s="82"/>
      <c r="U137" s="82"/>
      <c r="V137" s="82"/>
      <c r="W137" s="82"/>
      <c r="X137" s="82"/>
      <c r="Y137" s="82"/>
      <c r="Z137" s="82"/>
      <c r="AA137" s="82"/>
    </row>
    <row r="138" spans="1:27" s="81" customFormat="1" x14ac:dyDescent="0.25">
      <c r="A138" s="79"/>
      <c r="B138" s="79"/>
      <c r="C138" s="79"/>
      <c r="D138" s="79"/>
      <c r="E138" s="79"/>
      <c r="F138" s="79"/>
      <c r="G138" s="79"/>
      <c r="H138" s="79"/>
      <c r="I138" s="79"/>
      <c r="J138" s="79"/>
      <c r="K138" s="80"/>
      <c r="P138" s="82"/>
      <c r="Q138" s="82"/>
      <c r="R138" s="82"/>
      <c r="S138" s="82"/>
      <c r="T138" s="82"/>
      <c r="U138" s="82"/>
      <c r="V138" s="82"/>
      <c r="W138" s="82"/>
      <c r="X138" s="82"/>
      <c r="Y138" s="82"/>
      <c r="Z138" s="82"/>
      <c r="AA138" s="82"/>
    </row>
    <row r="139" spans="1:27" s="81" customFormat="1" x14ac:dyDescent="0.25">
      <c r="A139" s="79"/>
      <c r="B139" s="79"/>
      <c r="C139" s="79"/>
      <c r="D139" s="79"/>
      <c r="E139" s="79"/>
      <c r="F139" s="79"/>
      <c r="G139" s="79"/>
      <c r="H139" s="79"/>
      <c r="I139" s="79"/>
      <c r="J139" s="79"/>
      <c r="K139" s="80"/>
      <c r="P139" s="82"/>
      <c r="Q139" s="82"/>
      <c r="R139" s="82"/>
      <c r="S139" s="82"/>
      <c r="T139" s="82"/>
      <c r="U139" s="82"/>
      <c r="V139" s="82"/>
      <c r="W139" s="82"/>
      <c r="X139" s="82"/>
      <c r="Y139" s="82"/>
      <c r="Z139" s="82"/>
      <c r="AA139" s="82"/>
    </row>
    <row r="140" spans="1:27" s="81" customFormat="1" x14ac:dyDescent="0.25">
      <c r="A140" s="79"/>
      <c r="B140" s="79"/>
      <c r="C140" s="79"/>
      <c r="D140" s="79"/>
      <c r="E140" s="79"/>
      <c r="F140" s="79"/>
      <c r="G140" s="79"/>
      <c r="H140" s="79"/>
      <c r="I140" s="79"/>
      <c r="J140" s="79"/>
      <c r="K140" s="80"/>
      <c r="P140" s="82"/>
      <c r="Q140" s="82"/>
      <c r="R140" s="82"/>
      <c r="S140" s="82"/>
      <c r="T140" s="82"/>
      <c r="U140" s="82"/>
      <c r="V140" s="82"/>
      <c r="W140" s="82"/>
      <c r="X140" s="82"/>
      <c r="Y140" s="82"/>
      <c r="Z140" s="82"/>
      <c r="AA140" s="82"/>
    </row>
    <row r="141" spans="1:27" s="81" customFormat="1" x14ac:dyDescent="0.25">
      <c r="A141" s="79"/>
      <c r="B141" s="79"/>
      <c r="C141" s="79"/>
      <c r="D141" s="79"/>
      <c r="E141" s="79"/>
      <c r="F141" s="79"/>
      <c r="G141" s="79"/>
      <c r="H141" s="79"/>
      <c r="I141" s="79"/>
      <c r="J141" s="79"/>
      <c r="K141" s="80"/>
      <c r="P141" s="82"/>
      <c r="Q141" s="82"/>
      <c r="R141" s="82"/>
      <c r="S141" s="82"/>
      <c r="T141" s="82"/>
      <c r="U141" s="82"/>
      <c r="V141" s="82"/>
      <c r="W141" s="82"/>
      <c r="X141" s="82"/>
      <c r="Y141" s="82"/>
      <c r="Z141" s="82"/>
      <c r="AA141" s="82"/>
    </row>
    <row r="142" spans="1:27" s="81" customFormat="1" x14ac:dyDescent="0.25">
      <c r="A142" s="79"/>
      <c r="B142" s="79"/>
      <c r="C142" s="79"/>
      <c r="D142" s="79"/>
      <c r="E142" s="79"/>
      <c r="F142" s="79"/>
      <c r="G142" s="79"/>
      <c r="H142" s="79"/>
      <c r="I142" s="79"/>
      <c r="J142" s="79"/>
      <c r="K142" s="80"/>
      <c r="P142" s="82"/>
      <c r="Q142" s="82"/>
      <c r="R142" s="82"/>
      <c r="S142" s="82"/>
      <c r="T142" s="82"/>
      <c r="U142" s="82"/>
      <c r="V142" s="82"/>
      <c r="W142" s="82"/>
      <c r="X142" s="82"/>
      <c r="Y142" s="82"/>
      <c r="Z142" s="82"/>
      <c r="AA142" s="82"/>
    </row>
    <row r="143" spans="1:27" s="81" customFormat="1" x14ac:dyDescent="0.25">
      <c r="A143" s="79"/>
      <c r="B143" s="79"/>
      <c r="C143" s="79"/>
      <c r="D143" s="79"/>
      <c r="E143" s="79"/>
      <c r="F143" s="79"/>
      <c r="G143" s="79"/>
      <c r="H143" s="79"/>
      <c r="I143" s="79"/>
      <c r="J143" s="79"/>
      <c r="K143" s="80"/>
      <c r="P143" s="82"/>
      <c r="Q143" s="82"/>
      <c r="R143" s="82"/>
      <c r="S143" s="82"/>
      <c r="T143" s="82"/>
      <c r="U143" s="82"/>
      <c r="V143" s="82"/>
      <c r="W143" s="82"/>
      <c r="X143" s="82"/>
      <c r="Y143" s="82"/>
      <c r="Z143" s="82"/>
      <c r="AA143" s="82"/>
    </row>
    <row r="144" spans="1:27" s="81" customFormat="1" x14ac:dyDescent="0.25">
      <c r="A144" s="79"/>
      <c r="B144" s="79"/>
      <c r="C144" s="79"/>
      <c r="D144" s="79"/>
      <c r="E144" s="79"/>
      <c r="F144" s="79"/>
      <c r="G144" s="79"/>
      <c r="H144" s="79"/>
      <c r="I144" s="79"/>
      <c r="J144" s="79"/>
      <c r="K144" s="80"/>
      <c r="P144" s="82"/>
      <c r="Q144" s="82"/>
      <c r="R144" s="82"/>
      <c r="S144" s="82"/>
      <c r="T144" s="82"/>
      <c r="U144" s="82"/>
      <c r="V144" s="82"/>
      <c r="W144" s="82"/>
      <c r="X144" s="82"/>
      <c r="Y144" s="82"/>
      <c r="Z144" s="82"/>
      <c r="AA144" s="82"/>
    </row>
    <row r="145" spans="1:27" s="81" customFormat="1" x14ac:dyDescent="0.25">
      <c r="A145" s="79"/>
      <c r="B145" s="79"/>
      <c r="C145" s="79"/>
      <c r="D145" s="79"/>
      <c r="E145" s="79"/>
      <c r="F145" s="79"/>
      <c r="G145" s="79"/>
      <c r="H145" s="79"/>
      <c r="I145" s="79"/>
      <c r="J145" s="79"/>
      <c r="K145" s="80"/>
      <c r="P145" s="82"/>
      <c r="Q145" s="82"/>
      <c r="R145" s="82"/>
      <c r="S145" s="82"/>
      <c r="T145" s="82"/>
      <c r="U145" s="82"/>
      <c r="V145" s="82"/>
      <c r="W145" s="82"/>
      <c r="X145" s="82"/>
      <c r="Y145" s="82"/>
      <c r="Z145" s="82"/>
      <c r="AA145" s="82"/>
    </row>
    <row r="146" spans="1:27" s="81" customFormat="1" x14ac:dyDescent="0.25">
      <c r="A146" s="79"/>
      <c r="B146" s="79"/>
      <c r="C146" s="79"/>
      <c r="D146" s="79"/>
      <c r="E146" s="79"/>
      <c r="F146" s="79"/>
      <c r="G146" s="79"/>
      <c r="H146" s="79"/>
      <c r="I146" s="79"/>
      <c r="J146" s="79"/>
      <c r="K146" s="80"/>
      <c r="P146" s="82"/>
      <c r="Q146" s="82"/>
      <c r="R146" s="82"/>
      <c r="S146" s="82"/>
      <c r="T146" s="82"/>
      <c r="U146" s="82"/>
      <c r="V146" s="82"/>
      <c r="W146" s="82"/>
      <c r="X146" s="82"/>
      <c r="Y146" s="82"/>
      <c r="Z146" s="82"/>
      <c r="AA146" s="82"/>
    </row>
    <row r="147" spans="1:27" s="81" customFormat="1" x14ac:dyDescent="0.25">
      <c r="A147" s="79"/>
      <c r="B147" s="79"/>
      <c r="C147" s="79"/>
      <c r="D147" s="79"/>
      <c r="E147" s="79"/>
      <c r="F147" s="79"/>
      <c r="G147" s="79"/>
      <c r="H147" s="79"/>
      <c r="I147" s="79"/>
      <c r="J147" s="79"/>
      <c r="K147" s="80"/>
      <c r="P147" s="82"/>
      <c r="Q147" s="82"/>
      <c r="R147" s="82"/>
      <c r="S147" s="82"/>
      <c r="T147" s="82"/>
      <c r="U147" s="82"/>
      <c r="V147" s="82"/>
      <c r="W147" s="82"/>
      <c r="X147" s="82"/>
      <c r="Y147" s="82"/>
      <c r="Z147" s="82"/>
      <c r="AA147" s="82"/>
    </row>
    <row r="148" spans="1:27" s="81" customFormat="1" x14ac:dyDescent="0.25">
      <c r="A148" s="79"/>
      <c r="B148" s="79"/>
      <c r="C148" s="79"/>
      <c r="D148" s="79"/>
      <c r="E148" s="79"/>
      <c r="F148" s="79"/>
      <c r="G148" s="79"/>
      <c r="H148" s="79"/>
      <c r="I148" s="79"/>
      <c r="J148" s="79"/>
      <c r="K148" s="80"/>
      <c r="P148" s="82"/>
      <c r="Q148" s="82"/>
      <c r="R148" s="82"/>
      <c r="S148" s="82"/>
      <c r="T148" s="82"/>
      <c r="U148" s="82"/>
      <c r="V148" s="82"/>
      <c r="W148" s="82"/>
      <c r="X148" s="82"/>
      <c r="Y148" s="82"/>
      <c r="Z148" s="82"/>
      <c r="AA148" s="82"/>
    </row>
    <row r="149" spans="1:27" s="81" customFormat="1" x14ac:dyDescent="0.25">
      <c r="A149" s="79"/>
      <c r="B149" s="79"/>
      <c r="C149" s="79"/>
      <c r="D149" s="79"/>
      <c r="E149" s="79"/>
      <c r="F149" s="79"/>
      <c r="G149" s="79"/>
      <c r="H149" s="79"/>
      <c r="I149" s="79"/>
      <c r="J149" s="79"/>
      <c r="K149" s="80"/>
      <c r="P149" s="82"/>
      <c r="Q149" s="82"/>
      <c r="R149" s="82"/>
      <c r="S149" s="82"/>
      <c r="T149" s="82"/>
      <c r="U149" s="82"/>
      <c r="V149" s="82"/>
      <c r="W149" s="82"/>
      <c r="X149" s="82"/>
      <c r="Y149" s="82"/>
      <c r="Z149" s="82"/>
      <c r="AA149" s="82"/>
    </row>
    <row r="150" spans="1:27" s="81" customFormat="1" x14ac:dyDescent="0.25">
      <c r="A150" s="79"/>
      <c r="B150" s="79"/>
      <c r="C150" s="79"/>
      <c r="D150" s="79"/>
      <c r="E150" s="79"/>
      <c r="F150" s="79"/>
      <c r="G150" s="79"/>
      <c r="H150" s="79"/>
      <c r="I150" s="79"/>
      <c r="J150" s="79"/>
      <c r="K150" s="80"/>
      <c r="P150" s="82"/>
      <c r="Q150" s="82"/>
      <c r="R150" s="82"/>
      <c r="S150" s="82"/>
      <c r="T150" s="82"/>
      <c r="U150" s="82"/>
      <c r="V150" s="82"/>
      <c r="W150" s="82"/>
      <c r="X150" s="82"/>
      <c r="Y150" s="82"/>
      <c r="Z150" s="82"/>
      <c r="AA150" s="82"/>
    </row>
    <row r="151" spans="1:27" s="81" customFormat="1" x14ac:dyDescent="0.25">
      <c r="A151" s="79"/>
      <c r="B151" s="79"/>
      <c r="C151" s="79"/>
      <c r="D151" s="79"/>
      <c r="E151" s="79"/>
      <c r="F151" s="79"/>
      <c r="G151" s="79"/>
      <c r="H151" s="79"/>
      <c r="I151" s="79"/>
      <c r="J151" s="79"/>
      <c r="K151" s="80"/>
      <c r="P151" s="82"/>
      <c r="Q151" s="82"/>
      <c r="R151" s="82"/>
      <c r="S151" s="82"/>
      <c r="T151" s="82"/>
      <c r="U151" s="82"/>
      <c r="V151" s="82"/>
      <c r="W151" s="82"/>
      <c r="X151" s="82"/>
      <c r="Y151" s="82"/>
      <c r="Z151" s="82"/>
      <c r="AA151" s="82"/>
    </row>
    <row r="152" spans="1:27" s="81" customFormat="1" x14ac:dyDescent="0.25">
      <c r="A152" s="79"/>
      <c r="B152" s="79"/>
      <c r="C152" s="79"/>
      <c r="D152" s="79"/>
      <c r="E152" s="79"/>
      <c r="F152" s="79"/>
      <c r="G152" s="79"/>
      <c r="H152" s="79"/>
      <c r="I152" s="79"/>
      <c r="J152" s="79"/>
      <c r="K152" s="80"/>
      <c r="P152" s="82"/>
      <c r="Q152" s="82"/>
      <c r="R152" s="82"/>
      <c r="S152" s="82"/>
      <c r="T152" s="82"/>
      <c r="U152" s="82"/>
      <c r="V152" s="82"/>
      <c r="W152" s="82"/>
      <c r="X152" s="82"/>
      <c r="Y152" s="82"/>
      <c r="Z152" s="82"/>
      <c r="AA152" s="82"/>
    </row>
    <row r="153" spans="1:27" s="81" customFormat="1" x14ac:dyDescent="0.25">
      <c r="A153" s="79"/>
      <c r="B153" s="79"/>
      <c r="C153" s="79"/>
      <c r="D153" s="79"/>
      <c r="E153" s="79"/>
      <c r="F153" s="79"/>
      <c r="G153" s="79"/>
      <c r="H153" s="79"/>
      <c r="I153" s="79"/>
      <c r="J153" s="79"/>
      <c r="K153" s="80"/>
      <c r="P153" s="82"/>
      <c r="Q153" s="82"/>
      <c r="R153" s="82"/>
      <c r="S153" s="82"/>
      <c r="T153" s="82"/>
      <c r="U153" s="82"/>
      <c r="V153" s="82"/>
      <c r="W153" s="82"/>
      <c r="X153" s="82"/>
      <c r="Y153" s="82"/>
      <c r="Z153" s="82"/>
      <c r="AA153" s="82"/>
    </row>
    <row r="154" spans="1:27" s="81" customFormat="1" x14ac:dyDescent="0.25">
      <c r="A154" s="79"/>
      <c r="B154" s="79"/>
      <c r="C154" s="79"/>
      <c r="D154" s="79"/>
      <c r="E154" s="79"/>
      <c r="F154" s="79"/>
      <c r="G154" s="79"/>
      <c r="H154" s="79"/>
      <c r="I154" s="79"/>
      <c r="J154" s="79"/>
      <c r="K154" s="80"/>
      <c r="P154" s="82"/>
      <c r="Q154" s="82"/>
      <c r="R154" s="82"/>
      <c r="S154" s="82"/>
      <c r="T154" s="82"/>
      <c r="U154" s="82"/>
      <c r="V154" s="82"/>
      <c r="W154" s="82"/>
      <c r="X154" s="82"/>
      <c r="Y154" s="82"/>
      <c r="Z154" s="82"/>
      <c r="AA154" s="82"/>
    </row>
    <row r="155" spans="1:27" s="81" customFormat="1" x14ac:dyDescent="0.25">
      <c r="A155" s="79"/>
      <c r="B155" s="79"/>
      <c r="C155" s="79"/>
      <c r="D155" s="79"/>
      <c r="E155" s="79"/>
      <c r="F155" s="79"/>
      <c r="G155" s="79"/>
      <c r="H155" s="79"/>
      <c r="I155" s="79"/>
      <c r="J155" s="79"/>
      <c r="K155" s="80"/>
      <c r="P155" s="82"/>
      <c r="Q155" s="82"/>
      <c r="R155" s="82"/>
      <c r="S155" s="82"/>
      <c r="T155" s="82"/>
      <c r="U155" s="82"/>
      <c r="V155" s="82"/>
      <c r="W155" s="82"/>
      <c r="X155" s="82"/>
      <c r="Y155" s="82"/>
      <c r="Z155" s="82"/>
      <c r="AA155" s="82"/>
    </row>
    <row r="156" spans="1:27" s="81" customFormat="1" x14ac:dyDescent="0.25">
      <c r="A156" s="79"/>
      <c r="B156" s="79"/>
      <c r="C156" s="79"/>
      <c r="D156" s="79"/>
      <c r="E156" s="79"/>
      <c r="F156" s="79"/>
      <c r="G156" s="79"/>
      <c r="H156" s="79"/>
      <c r="I156" s="79"/>
      <c r="J156" s="79"/>
      <c r="K156" s="80"/>
      <c r="P156" s="82"/>
      <c r="Q156" s="82"/>
      <c r="R156" s="82"/>
      <c r="S156" s="82"/>
      <c r="T156" s="82"/>
      <c r="U156" s="82"/>
      <c r="V156" s="82"/>
      <c r="W156" s="82"/>
      <c r="X156" s="82"/>
      <c r="Y156" s="82"/>
      <c r="Z156" s="82"/>
      <c r="AA156" s="82"/>
    </row>
    <row r="157" spans="1:27" s="81" customFormat="1" x14ac:dyDescent="0.25">
      <c r="A157" s="79"/>
      <c r="B157" s="79"/>
      <c r="C157" s="79"/>
      <c r="D157" s="79"/>
      <c r="E157" s="79"/>
      <c r="F157" s="79"/>
      <c r="G157" s="79"/>
      <c r="H157" s="79"/>
      <c r="I157" s="79"/>
      <c r="J157" s="79"/>
      <c r="K157" s="80"/>
      <c r="P157" s="82"/>
      <c r="Q157" s="82"/>
      <c r="R157" s="82"/>
      <c r="S157" s="82"/>
      <c r="T157" s="82"/>
      <c r="U157" s="82"/>
      <c r="V157" s="82"/>
      <c r="W157" s="82"/>
      <c r="X157" s="82"/>
      <c r="Y157" s="82"/>
      <c r="Z157" s="82"/>
      <c r="AA157" s="82"/>
    </row>
    <row r="158" spans="1:27" s="81" customFormat="1" x14ac:dyDescent="0.25">
      <c r="A158" s="79"/>
      <c r="B158" s="79"/>
      <c r="C158" s="79"/>
      <c r="D158" s="79"/>
      <c r="E158" s="79"/>
      <c r="F158" s="79"/>
      <c r="G158" s="79"/>
      <c r="H158" s="79"/>
      <c r="I158" s="79"/>
      <c r="J158" s="79"/>
      <c r="K158" s="80"/>
      <c r="P158" s="82"/>
      <c r="Q158" s="82"/>
      <c r="R158" s="82"/>
      <c r="S158" s="82"/>
      <c r="T158" s="82"/>
      <c r="U158" s="82"/>
      <c r="V158" s="82"/>
      <c r="W158" s="82"/>
      <c r="X158" s="82"/>
      <c r="Y158" s="82"/>
      <c r="Z158" s="82"/>
      <c r="AA158" s="82"/>
    </row>
    <row r="159" spans="1:27" s="81" customFormat="1" x14ac:dyDescent="0.25">
      <c r="A159" s="79"/>
      <c r="B159" s="79"/>
      <c r="C159" s="79"/>
      <c r="D159" s="79"/>
      <c r="E159" s="79"/>
      <c r="F159" s="79"/>
      <c r="G159" s="79"/>
      <c r="H159" s="79"/>
      <c r="I159" s="79"/>
      <c r="J159" s="79"/>
      <c r="K159" s="80"/>
      <c r="P159" s="82"/>
      <c r="Q159" s="82"/>
      <c r="R159" s="82"/>
      <c r="S159" s="82"/>
      <c r="T159" s="82"/>
      <c r="U159" s="82"/>
      <c r="V159" s="82"/>
      <c r="W159" s="82"/>
      <c r="X159" s="82"/>
      <c r="Y159" s="82"/>
      <c r="Z159" s="82"/>
      <c r="AA159" s="82"/>
    </row>
    <row r="160" spans="1:27" s="81" customFormat="1" x14ac:dyDescent="0.25">
      <c r="A160" s="79"/>
      <c r="B160" s="79"/>
      <c r="C160" s="79"/>
      <c r="D160" s="79"/>
      <c r="E160" s="79"/>
      <c r="F160" s="79"/>
      <c r="G160" s="79"/>
      <c r="H160" s="79"/>
      <c r="I160" s="79"/>
      <c r="J160" s="79"/>
      <c r="K160" s="80"/>
      <c r="P160" s="82"/>
      <c r="Q160" s="82"/>
      <c r="R160" s="82"/>
      <c r="S160" s="82"/>
      <c r="T160" s="82"/>
      <c r="U160" s="82"/>
      <c r="V160" s="82"/>
      <c r="W160" s="82"/>
      <c r="X160" s="82"/>
      <c r="Y160" s="82"/>
      <c r="Z160" s="82"/>
      <c r="AA160" s="82"/>
    </row>
    <row r="161" spans="1:27" s="81" customFormat="1" x14ac:dyDescent="0.25">
      <c r="A161" s="79"/>
      <c r="B161" s="79"/>
      <c r="C161" s="79"/>
      <c r="D161" s="79"/>
      <c r="E161" s="79"/>
      <c r="F161" s="79"/>
      <c r="G161" s="79"/>
      <c r="H161" s="79"/>
      <c r="I161" s="79"/>
      <c r="J161" s="79"/>
      <c r="K161" s="80"/>
      <c r="P161" s="82"/>
      <c r="Q161" s="82"/>
      <c r="R161" s="82"/>
      <c r="S161" s="82"/>
      <c r="T161" s="82"/>
      <c r="U161" s="82"/>
      <c r="V161" s="82"/>
      <c r="W161" s="82"/>
      <c r="X161" s="82"/>
      <c r="Y161" s="82"/>
      <c r="Z161" s="82"/>
      <c r="AA161" s="82"/>
    </row>
    <row r="162" spans="1:27" s="81" customFormat="1" x14ac:dyDescent="0.25">
      <c r="A162" s="79"/>
      <c r="B162" s="79"/>
      <c r="C162" s="79"/>
      <c r="D162" s="79"/>
      <c r="E162" s="79"/>
      <c r="F162" s="79"/>
      <c r="G162" s="79"/>
      <c r="H162" s="79"/>
      <c r="I162" s="79"/>
      <c r="J162" s="79"/>
      <c r="K162" s="80"/>
      <c r="P162" s="82"/>
      <c r="Q162" s="82"/>
      <c r="R162" s="82"/>
      <c r="S162" s="82"/>
      <c r="T162" s="82"/>
      <c r="U162" s="82"/>
      <c r="V162" s="82"/>
      <c r="W162" s="82"/>
      <c r="X162" s="82"/>
      <c r="Y162" s="82"/>
      <c r="Z162" s="82"/>
      <c r="AA162" s="82"/>
    </row>
    <row r="163" spans="1:27" s="81" customFormat="1" x14ac:dyDescent="0.25">
      <c r="A163" s="79"/>
      <c r="B163" s="79"/>
      <c r="C163" s="79"/>
      <c r="D163" s="79"/>
      <c r="E163" s="79"/>
      <c r="F163" s="79"/>
      <c r="G163" s="79"/>
      <c r="H163" s="79"/>
      <c r="I163" s="79"/>
      <c r="J163" s="79"/>
      <c r="K163" s="80"/>
      <c r="P163" s="82"/>
      <c r="Q163" s="82"/>
      <c r="R163" s="82"/>
      <c r="S163" s="82"/>
      <c r="T163" s="82"/>
      <c r="U163" s="82"/>
      <c r="V163" s="82"/>
      <c r="W163" s="82"/>
      <c r="X163" s="82"/>
      <c r="Y163" s="82"/>
      <c r="Z163" s="82"/>
      <c r="AA163" s="82"/>
    </row>
    <row r="164" spans="1:27" s="81" customFormat="1" x14ac:dyDescent="0.25">
      <c r="A164" s="79"/>
      <c r="B164" s="79"/>
      <c r="C164" s="79"/>
      <c r="D164" s="79"/>
      <c r="E164" s="79"/>
      <c r="F164" s="79"/>
      <c r="G164" s="79"/>
      <c r="H164" s="79"/>
      <c r="I164" s="79"/>
      <c r="J164" s="79"/>
      <c r="K164" s="80"/>
      <c r="P164" s="82"/>
      <c r="Q164" s="82"/>
      <c r="R164" s="82"/>
      <c r="S164" s="82"/>
      <c r="T164" s="82"/>
      <c r="U164" s="82"/>
      <c r="V164" s="82"/>
      <c r="W164" s="82"/>
      <c r="X164" s="82"/>
      <c r="Y164" s="82"/>
      <c r="Z164" s="82"/>
      <c r="AA164" s="82"/>
    </row>
    <row r="165" spans="1:27" s="81" customFormat="1" x14ac:dyDescent="0.25">
      <c r="A165" s="79"/>
      <c r="B165" s="79"/>
      <c r="C165" s="79"/>
      <c r="D165" s="79"/>
      <c r="E165" s="79"/>
      <c r="F165" s="79"/>
      <c r="G165" s="79"/>
      <c r="H165" s="79"/>
      <c r="I165" s="79"/>
      <c r="J165" s="79"/>
      <c r="K165" s="80"/>
      <c r="P165" s="82"/>
      <c r="Q165" s="82"/>
      <c r="R165" s="82"/>
      <c r="S165" s="82"/>
      <c r="T165" s="82"/>
      <c r="U165" s="82"/>
      <c r="V165" s="82"/>
      <c r="W165" s="82"/>
      <c r="X165" s="82"/>
      <c r="Y165" s="82"/>
      <c r="Z165" s="82"/>
      <c r="AA165" s="82"/>
    </row>
    <row r="166" spans="1:27" s="81" customFormat="1" x14ac:dyDescent="0.25">
      <c r="A166" s="79"/>
      <c r="B166" s="79"/>
      <c r="C166" s="79"/>
      <c r="D166" s="79"/>
      <c r="E166" s="79"/>
      <c r="F166" s="79"/>
      <c r="G166" s="79"/>
      <c r="H166" s="79"/>
      <c r="I166" s="79"/>
      <c r="J166" s="79"/>
      <c r="K166" s="80"/>
      <c r="P166" s="82"/>
      <c r="Q166" s="82"/>
      <c r="R166" s="82"/>
      <c r="S166" s="82"/>
      <c r="T166" s="82"/>
      <c r="U166" s="82"/>
      <c r="V166" s="82"/>
      <c r="W166" s="82"/>
      <c r="X166" s="82"/>
      <c r="Y166" s="82"/>
      <c r="Z166" s="82"/>
      <c r="AA166" s="82"/>
    </row>
    <row r="167" spans="1:27" s="81" customFormat="1" x14ac:dyDescent="0.25">
      <c r="A167" s="79"/>
      <c r="B167" s="79"/>
      <c r="C167" s="79"/>
      <c r="D167" s="79"/>
      <c r="E167" s="79"/>
      <c r="F167" s="79"/>
      <c r="G167" s="79"/>
      <c r="H167" s="79"/>
      <c r="I167" s="79"/>
      <c r="J167" s="79"/>
      <c r="K167" s="80"/>
      <c r="P167" s="82"/>
      <c r="Q167" s="82"/>
      <c r="R167" s="82"/>
      <c r="S167" s="82"/>
      <c r="T167" s="82"/>
      <c r="U167" s="82"/>
      <c r="V167" s="82"/>
      <c r="W167" s="82"/>
      <c r="X167" s="82"/>
      <c r="Y167" s="82"/>
      <c r="Z167" s="82"/>
      <c r="AA167" s="82"/>
    </row>
    <row r="168" spans="1:27" s="81" customFormat="1" x14ac:dyDescent="0.25">
      <c r="A168" s="79"/>
      <c r="B168" s="79"/>
      <c r="C168" s="79"/>
      <c r="D168" s="79"/>
      <c r="E168" s="79"/>
      <c r="F168" s="79"/>
      <c r="G168" s="79"/>
      <c r="H168" s="79"/>
      <c r="I168" s="79"/>
      <c r="J168" s="79"/>
      <c r="K168" s="80"/>
      <c r="P168" s="82"/>
      <c r="Q168" s="82"/>
      <c r="R168" s="82"/>
      <c r="S168" s="82"/>
      <c r="T168" s="82"/>
      <c r="U168" s="82"/>
      <c r="V168" s="82"/>
      <c r="W168" s="82"/>
      <c r="X168" s="82"/>
      <c r="Y168" s="82"/>
      <c r="Z168" s="82"/>
      <c r="AA168" s="82"/>
    </row>
    <row r="169" spans="1:27" s="81" customFormat="1" x14ac:dyDescent="0.25">
      <c r="A169" s="79"/>
      <c r="B169" s="79"/>
      <c r="C169" s="79"/>
      <c r="D169" s="79"/>
      <c r="E169" s="79"/>
      <c r="F169" s="79"/>
      <c r="G169" s="79"/>
      <c r="H169" s="79"/>
      <c r="I169" s="79"/>
      <c r="J169" s="79"/>
      <c r="K169" s="80"/>
      <c r="P169" s="82"/>
      <c r="Q169" s="82"/>
      <c r="R169" s="82"/>
      <c r="S169" s="82"/>
      <c r="T169" s="82"/>
      <c r="U169" s="82"/>
      <c r="V169" s="82"/>
      <c r="W169" s="82"/>
      <c r="X169" s="82"/>
      <c r="Y169" s="82"/>
      <c r="Z169" s="82"/>
      <c r="AA169" s="82"/>
    </row>
    <row r="170" spans="1:27" s="81" customFormat="1" x14ac:dyDescent="0.25">
      <c r="A170" s="79"/>
      <c r="B170" s="79"/>
      <c r="C170" s="79"/>
      <c r="D170" s="79"/>
      <c r="E170" s="79"/>
      <c r="F170" s="79"/>
      <c r="G170" s="79"/>
      <c r="H170" s="79"/>
      <c r="I170" s="79"/>
      <c r="J170" s="79"/>
      <c r="K170" s="80"/>
      <c r="P170" s="82"/>
      <c r="Q170" s="82"/>
      <c r="R170" s="82"/>
      <c r="S170" s="82"/>
      <c r="T170" s="82"/>
      <c r="U170" s="82"/>
      <c r="V170" s="82"/>
      <c r="W170" s="82"/>
      <c r="X170" s="82"/>
      <c r="Y170" s="82"/>
      <c r="Z170" s="82"/>
      <c r="AA170" s="82"/>
    </row>
    <row r="171" spans="1:27" s="81" customFormat="1" x14ac:dyDescent="0.25">
      <c r="A171" s="79"/>
      <c r="B171" s="79"/>
      <c r="C171" s="79"/>
      <c r="D171" s="79"/>
      <c r="E171" s="79"/>
      <c r="F171" s="79"/>
      <c r="G171" s="79"/>
      <c r="H171" s="79"/>
      <c r="I171" s="79"/>
      <c r="J171" s="79"/>
      <c r="K171" s="80"/>
      <c r="P171" s="82"/>
      <c r="Q171" s="82"/>
      <c r="R171" s="82"/>
      <c r="S171" s="82"/>
      <c r="T171" s="82"/>
      <c r="U171" s="82"/>
      <c r="V171" s="82"/>
      <c r="W171" s="82"/>
      <c r="X171" s="82"/>
      <c r="Y171" s="82"/>
      <c r="Z171" s="82"/>
      <c r="AA171" s="82"/>
    </row>
    <row r="172" spans="1:27" s="81" customFormat="1" x14ac:dyDescent="0.25">
      <c r="A172" s="79"/>
      <c r="B172" s="79"/>
      <c r="C172" s="79"/>
      <c r="D172" s="79"/>
      <c r="E172" s="79"/>
      <c r="F172" s="79"/>
      <c r="G172" s="79"/>
      <c r="H172" s="79"/>
      <c r="I172" s="79"/>
      <c r="J172" s="79"/>
      <c r="K172" s="80"/>
      <c r="P172" s="82"/>
      <c r="Q172" s="82"/>
      <c r="R172" s="82"/>
      <c r="S172" s="82"/>
      <c r="T172" s="82"/>
      <c r="U172" s="82"/>
      <c r="V172" s="82"/>
      <c r="W172" s="82"/>
      <c r="X172" s="82"/>
      <c r="Y172" s="82"/>
      <c r="Z172" s="82"/>
      <c r="AA172" s="82"/>
    </row>
    <row r="173" spans="1:27" s="81" customFormat="1" x14ac:dyDescent="0.25">
      <c r="A173" s="79"/>
      <c r="B173" s="79"/>
      <c r="C173" s="79"/>
      <c r="D173" s="79"/>
      <c r="E173" s="79"/>
      <c r="F173" s="79"/>
      <c r="G173" s="79"/>
      <c r="H173" s="79"/>
      <c r="I173" s="79"/>
      <c r="J173" s="79"/>
      <c r="K173" s="80"/>
      <c r="P173" s="82"/>
      <c r="Q173" s="82"/>
      <c r="R173" s="82"/>
      <c r="S173" s="82"/>
      <c r="T173" s="82"/>
      <c r="U173" s="82"/>
      <c r="V173" s="82"/>
      <c r="W173" s="82"/>
      <c r="X173" s="82"/>
      <c r="Y173" s="82"/>
      <c r="Z173" s="82"/>
      <c r="AA173" s="82"/>
    </row>
    <row r="174" spans="1:27" s="81" customFormat="1" x14ac:dyDescent="0.25">
      <c r="A174" s="79"/>
      <c r="B174" s="79"/>
      <c r="C174" s="79"/>
      <c r="D174" s="79"/>
      <c r="E174" s="79"/>
      <c r="F174" s="79"/>
      <c r="G174" s="79"/>
      <c r="H174" s="79"/>
      <c r="I174" s="79"/>
      <c r="J174" s="79"/>
      <c r="K174" s="80"/>
      <c r="P174" s="82"/>
      <c r="Q174" s="82"/>
      <c r="R174" s="82"/>
      <c r="S174" s="82"/>
      <c r="T174" s="82"/>
      <c r="U174" s="82"/>
      <c r="V174" s="82"/>
      <c r="W174" s="82"/>
      <c r="X174" s="82"/>
      <c r="Y174" s="82"/>
      <c r="Z174" s="82"/>
      <c r="AA174" s="82"/>
    </row>
    <row r="175" spans="1:27" s="81" customFormat="1" x14ac:dyDescent="0.25">
      <c r="A175" s="79"/>
      <c r="B175" s="79"/>
      <c r="C175" s="79"/>
      <c r="D175" s="79"/>
      <c r="E175" s="79"/>
      <c r="F175" s="79"/>
      <c r="G175" s="79"/>
      <c r="H175" s="79"/>
      <c r="I175" s="79"/>
      <c r="J175" s="79"/>
      <c r="K175" s="80"/>
      <c r="P175" s="82"/>
      <c r="Q175" s="82"/>
      <c r="R175" s="82"/>
      <c r="S175" s="82"/>
      <c r="T175" s="82"/>
      <c r="U175" s="82"/>
      <c r="V175" s="82"/>
      <c r="W175" s="82"/>
      <c r="X175" s="82"/>
      <c r="Y175" s="82"/>
      <c r="Z175" s="82"/>
      <c r="AA175" s="82"/>
    </row>
    <row r="176" spans="1:27" s="81" customFormat="1" x14ac:dyDescent="0.25">
      <c r="A176" s="79"/>
      <c r="B176" s="79"/>
      <c r="C176" s="79"/>
      <c r="D176" s="79"/>
      <c r="E176" s="79"/>
      <c r="F176" s="79"/>
      <c r="G176" s="79"/>
      <c r="H176" s="79"/>
      <c r="I176" s="79"/>
      <c r="J176" s="79"/>
      <c r="K176" s="80"/>
      <c r="P176" s="82"/>
      <c r="Q176" s="82"/>
      <c r="R176" s="82"/>
      <c r="S176" s="82"/>
      <c r="T176" s="82"/>
      <c r="U176" s="82"/>
      <c r="V176" s="82"/>
      <c r="W176" s="82"/>
      <c r="X176" s="82"/>
      <c r="Y176" s="82"/>
      <c r="Z176" s="82"/>
      <c r="AA176" s="82"/>
    </row>
    <row r="177" spans="1:27" s="81" customFormat="1" x14ac:dyDescent="0.25">
      <c r="A177" s="79"/>
      <c r="B177" s="79"/>
      <c r="C177" s="79"/>
      <c r="D177" s="79"/>
      <c r="E177" s="79"/>
      <c r="F177" s="79"/>
      <c r="G177" s="79"/>
      <c r="H177" s="79"/>
      <c r="I177" s="79"/>
      <c r="J177" s="79"/>
      <c r="K177" s="80"/>
      <c r="P177" s="82"/>
      <c r="Q177" s="82"/>
      <c r="R177" s="82"/>
      <c r="S177" s="82"/>
      <c r="T177" s="82"/>
      <c r="U177" s="82"/>
      <c r="V177" s="82"/>
      <c r="W177" s="82"/>
      <c r="X177" s="82"/>
      <c r="Y177" s="82"/>
      <c r="Z177" s="82"/>
      <c r="AA177" s="82"/>
    </row>
    <row r="178" spans="1:27" s="81" customFormat="1" x14ac:dyDescent="0.25">
      <c r="A178" s="79"/>
      <c r="B178" s="79"/>
      <c r="C178" s="79"/>
      <c r="D178" s="79"/>
      <c r="E178" s="79"/>
      <c r="F178" s="79"/>
      <c r="G178" s="79"/>
      <c r="H178" s="79"/>
      <c r="I178" s="79"/>
      <c r="J178" s="79"/>
      <c r="K178" s="80"/>
      <c r="P178" s="82"/>
      <c r="Q178" s="82"/>
      <c r="R178" s="82"/>
      <c r="S178" s="82"/>
      <c r="T178" s="82"/>
      <c r="U178" s="82"/>
      <c r="V178" s="82"/>
      <c r="W178" s="82"/>
      <c r="X178" s="82"/>
      <c r="Y178" s="82"/>
      <c r="Z178" s="82"/>
      <c r="AA178" s="82"/>
    </row>
    <row r="179" spans="1:27" s="81" customFormat="1" x14ac:dyDescent="0.25">
      <c r="A179" s="79"/>
      <c r="B179" s="79"/>
      <c r="C179" s="79"/>
      <c r="D179" s="79"/>
      <c r="E179" s="79"/>
      <c r="F179" s="79"/>
      <c r="G179" s="79"/>
      <c r="H179" s="79"/>
      <c r="I179" s="79"/>
      <c r="J179" s="79"/>
      <c r="K179" s="80"/>
      <c r="P179" s="82"/>
      <c r="Q179" s="82"/>
      <c r="R179" s="82"/>
      <c r="S179" s="82"/>
      <c r="T179" s="82"/>
      <c r="U179" s="82"/>
      <c r="V179" s="82"/>
      <c r="W179" s="82"/>
      <c r="X179" s="82"/>
      <c r="Y179" s="82"/>
      <c r="Z179" s="82"/>
      <c r="AA179" s="82"/>
    </row>
    <row r="180" spans="1:27" s="81" customFormat="1" x14ac:dyDescent="0.25">
      <c r="A180" s="79"/>
      <c r="B180" s="79"/>
      <c r="C180" s="79"/>
      <c r="D180" s="79"/>
      <c r="E180" s="79"/>
      <c r="F180" s="79"/>
      <c r="G180" s="79"/>
      <c r="H180" s="79"/>
      <c r="I180" s="79"/>
      <c r="J180" s="79"/>
      <c r="K180" s="80"/>
      <c r="P180" s="82"/>
      <c r="Q180" s="82"/>
      <c r="R180" s="82"/>
      <c r="S180" s="82"/>
      <c r="T180" s="82"/>
      <c r="U180" s="82"/>
      <c r="V180" s="82"/>
      <c r="W180" s="82"/>
      <c r="X180" s="82"/>
      <c r="Y180" s="82"/>
      <c r="Z180" s="82"/>
      <c r="AA180" s="82"/>
    </row>
    <row r="181" spans="1:27" s="81" customFormat="1" x14ac:dyDescent="0.25">
      <c r="A181" s="79"/>
      <c r="B181" s="79"/>
      <c r="C181" s="79"/>
      <c r="D181" s="79"/>
      <c r="E181" s="79"/>
      <c r="F181" s="79"/>
      <c r="G181" s="79"/>
      <c r="H181" s="79"/>
      <c r="I181" s="79"/>
      <c r="J181" s="79"/>
      <c r="K181" s="80"/>
      <c r="P181" s="82"/>
      <c r="Q181" s="82"/>
      <c r="R181" s="82"/>
      <c r="S181" s="82"/>
      <c r="T181" s="82"/>
      <c r="U181" s="82"/>
      <c r="V181" s="82"/>
      <c r="W181" s="82"/>
      <c r="X181" s="82"/>
      <c r="Y181" s="82"/>
      <c r="Z181" s="82"/>
      <c r="AA181" s="82"/>
    </row>
    <row r="182" spans="1:27" s="81" customFormat="1" x14ac:dyDescent="0.25">
      <c r="A182" s="79"/>
      <c r="B182" s="79"/>
      <c r="C182" s="79"/>
      <c r="D182" s="79"/>
      <c r="E182" s="79"/>
      <c r="F182" s="79"/>
      <c r="G182" s="79"/>
      <c r="H182" s="79"/>
      <c r="I182" s="79"/>
      <c r="J182" s="79"/>
      <c r="K182" s="80"/>
      <c r="P182" s="82"/>
      <c r="Q182" s="82"/>
      <c r="R182" s="82"/>
      <c r="S182" s="82"/>
      <c r="T182" s="82"/>
      <c r="U182" s="82"/>
      <c r="V182" s="82"/>
      <c r="W182" s="82"/>
      <c r="X182" s="82"/>
      <c r="Y182" s="82"/>
      <c r="Z182" s="82"/>
      <c r="AA182" s="82"/>
    </row>
    <row r="183" spans="1:27" s="81" customFormat="1" x14ac:dyDescent="0.25">
      <c r="A183" s="79"/>
      <c r="B183" s="79"/>
      <c r="C183" s="79"/>
      <c r="D183" s="79"/>
      <c r="E183" s="79"/>
      <c r="F183" s="79"/>
      <c r="G183" s="79"/>
      <c r="H183" s="79"/>
      <c r="I183" s="79"/>
      <c r="J183" s="79"/>
      <c r="K183" s="80"/>
      <c r="P183" s="82"/>
      <c r="Q183" s="82"/>
      <c r="R183" s="82"/>
      <c r="S183" s="82"/>
      <c r="T183" s="82"/>
      <c r="U183" s="82"/>
      <c r="V183" s="82"/>
      <c r="W183" s="82"/>
      <c r="X183" s="82"/>
      <c r="Y183" s="82"/>
      <c r="Z183" s="82"/>
      <c r="AA183" s="82"/>
    </row>
    <row r="184" spans="1:27" s="81" customFormat="1" x14ac:dyDescent="0.25">
      <c r="A184" s="79"/>
      <c r="B184" s="79"/>
      <c r="C184" s="79"/>
      <c r="D184" s="79"/>
      <c r="E184" s="79"/>
      <c r="F184" s="79"/>
      <c r="G184" s="79"/>
      <c r="H184" s="79"/>
      <c r="I184" s="79"/>
      <c r="J184" s="79"/>
      <c r="K184" s="80"/>
      <c r="P184" s="82"/>
      <c r="Q184" s="82"/>
      <c r="R184" s="82"/>
      <c r="S184" s="82"/>
      <c r="T184" s="82"/>
      <c r="U184" s="82"/>
      <c r="V184" s="82"/>
      <c r="W184" s="82"/>
      <c r="X184" s="82"/>
      <c r="Y184" s="82"/>
      <c r="Z184" s="82"/>
      <c r="AA184" s="82"/>
    </row>
    <row r="185" spans="1:27" s="81" customFormat="1" x14ac:dyDescent="0.25">
      <c r="A185" s="79"/>
      <c r="B185" s="79"/>
      <c r="C185" s="79"/>
      <c r="D185" s="79"/>
      <c r="E185" s="79"/>
      <c r="F185" s="79"/>
      <c r="G185" s="79"/>
      <c r="H185" s="79"/>
      <c r="I185" s="79"/>
      <c r="J185" s="79"/>
      <c r="K185" s="80"/>
      <c r="P185" s="82"/>
      <c r="Q185" s="82"/>
      <c r="R185" s="82"/>
      <c r="S185" s="82"/>
      <c r="T185" s="82"/>
      <c r="U185" s="82"/>
      <c r="V185" s="82"/>
      <c r="W185" s="82"/>
      <c r="X185" s="82"/>
      <c r="Y185" s="82"/>
      <c r="Z185" s="82"/>
      <c r="AA185" s="82"/>
    </row>
    <row r="186" spans="1:27" s="81" customFormat="1" x14ac:dyDescent="0.25">
      <c r="A186" s="79"/>
      <c r="B186" s="79"/>
      <c r="C186" s="79"/>
      <c r="D186" s="79"/>
      <c r="E186" s="79"/>
      <c r="F186" s="79"/>
      <c r="G186" s="79"/>
      <c r="H186" s="79"/>
      <c r="I186" s="79"/>
      <c r="J186" s="79"/>
      <c r="K186" s="80"/>
      <c r="P186" s="82"/>
      <c r="Q186" s="82"/>
      <c r="R186" s="82"/>
      <c r="S186" s="82"/>
      <c r="T186" s="82"/>
      <c r="U186" s="82"/>
      <c r="V186" s="82"/>
      <c r="W186" s="82"/>
      <c r="X186" s="82"/>
      <c r="Y186" s="82"/>
      <c r="Z186" s="82"/>
      <c r="AA186" s="82"/>
    </row>
    <row r="187" spans="1:27" s="81" customFormat="1" x14ac:dyDescent="0.25">
      <c r="A187" s="79"/>
      <c r="B187" s="79"/>
      <c r="C187" s="79"/>
      <c r="D187" s="79"/>
      <c r="E187" s="79"/>
      <c r="F187" s="79"/>
      <c r="G187" s="79"/>
      <c r="H187" s="79"/>
      <c r="I187" s="79"/>
      <c r="J187" s="79"/>
      <c r="K187" s="80"/>
      <c r="P187" s="82"/>
      <c r="Q187" s="82"/>
      <c r="R187" s="82"/>
      <c r="S187" s="82"/>
      <c r="T187" s="82"/>
      <c r="U187" s="82"/>
      <c r="V187" s="82"/>
      <c r="W187" s="82"/>
      <c r="X187" s="82"/>
      <c r="Y187" s="82"/>
      <c r="Z187" s="82"/>
      <c r="AA187" s="82"/>
    </row>
    <row r="188" spans="1:27" s="81" customFormat="1" x14ac:dyDescent="0.25">
      <c r="A188" s="79"/>
      <c r="B188" s="79"/>
      <c r="C188" s="79"/>
      <c r="D188" s="79"/>
      <c r="E188" s="79"/>
      <c r="F188" s="79"/>
      <c r="G188" s="79"/>
      <c r="H188" s="79"/>
      <c r="I188" s="79"/>
      <c r="J188" s="79"/>
      <c r="K188" s="80"/>
      <c r="P188" s="82"/>
      <c r="Q188" s="82"/>
      <c r="R188" s="82"/>
      <c r="S188" s="82"/>
      <c r="T188" s="82"/>
      <c r="U188" s="82"/>
      <c r="V188" s="82"/>
      <c r="W188" s="82"/>
      <c r="X188" s="82"/>
      <c r="Y188" s="82"/>
      <c r="Z188" s="82"/>
      <c r="AA188" s="82"/>
    </row>
    <row r="189" spans="1:27" s="81" customFormat="1" x14ac:dyDescent="0.25">
      <c r="A189" s="79"/>
      <c r="B189" s="79"/>
      <c r="C189" s="79"/>
      <c r="D189" s="79"/>
      <c r="E189" s="79"/>
      <c r="F189" s="79"/>
      <c r="G189" s="79"/>
      <c r="H189" s="79"/>
      <c r="I189" s="79"/>
      <c r="J189" s="79"/>
      <c r="K189" s="80"/>
      <c r="P189" s="82"/>
      <c r="Q189" s="82"/>
      <c r="R189" s="82"/>
      <c r="S189" s="82"/>
      <c r="T189" s="82"/>
      <c r="U189" s="82"/>
      <c r="V189" s="82"/>
      <c r="W189" s="82"/>
      <c r="X189" s="82"/>
      <c r="Y189" s="82"/>
      <c r="Z189" s="82"/>
      <c r="AA189" s="82"/>
    </row>
    <row r="190" spans="1:27" s="81" customFormat="1" x14ac:dyDescent="0.25">
      <c r="A190" s="79"/>
      <c r="B190" s="79"/>
      <c r="C190" s="79"/>
      <c r="D190" s="79"/>
      <c r="E190" s="79"/>
      <c r="F190" s="79"/>
      <c r="G190" s="79"/>
      <c r="H190" s="79"/>
      <c r="I190" s="79"/>
      <c r="J190" s="79"/>
      <c r="K190" s="80"/>
      <c r="P190" s="82"/>
      <c r="Q190" s="82"/>
      <c r="R190" s="82"/>
      <c r="S190" s="82"/>
      <c r="T190" s="82"/>
      <c r="U190" s="82"/>
      <c r="V190" s="82"/>
      <c r="W190" s="82"/>
      <c r="X190" s="82"/>
      <c r="Y190" s="82"/>
      <c r="Z190" s="82"/>
      <c r="AA190" s="82"/>
    </row>
    <row r="191" spans="1:27" s="81" customFormat="1" x14ac:dyDescent="0.25">
      <c r="A191" s="79"/>
      <c r="B191" s="79"/>
      <c r="C191" s="79"/>
      <c r="D191" s="79"/>
      <c r="E191" s="79"/>
      <c r="F191" s="79"/>
      <c r="G191" s="79"/>
      <c r="H191" s="79"/>
      <c r="I191" s="79"/>
      <c r="J191" s="79"/>
      <c r="K191" s="80"/>
      <c r="P191" s="82"/>
      <c r="Q191" s="82"/>
      <c r="R191" s="82"/>
      <c r="S191" s="82"/>
      <c r="T191" s="82"/>
      <c r="U191" s="82"/>
      <c r="V191" s="82"/>
      <c r="W191" s="82"/>
      <c r="X191" s="82"/>
      <c r="Y191" s="82"/>
      <c r="Z191" s="82"/>
      <c r="AA191" s="82"/>
    </row>
    <row r="192" spans="1:27" s="81" customFormat="1" x14ac:dyDescent="0.25">
      <c r="A192" s="79"/>
      <c r="B192" s="79"/>
      <c r="C192" s="79"/>
      <c r="D192" s="79"/>
      <c r="E192" s="79"/>
      <c r="F192" s="79"/>
      <c r="G192" s="79"/>
      <c r="H192" s="79"/>
      <c r="I192" s="79"/>
      <c r="J192" s="79"/>
      <c r="K192" s="80"/>
      <c r="P192" s="82"/>
      <c r="Q192" s="82"/>
      <c r="R192" s="82"/>
      <c r="S192" s="82"/>
      <c r="T192" s="82"/>
      <c r="U192" s="82"/>
      <c r="V192" s="82"/>
      <c r="W192" s="82"/>
      <c r="X192" s="82"/>
      <c r="Y192" s="82"/>
      <c r="Z192" s="82"/>
      <c r="AA192" s="82"/>
    </row>
    <row r="193" spans="1:27" s="81" customFormat="1" x14ac:dyDescent="0.25">
      <c r="A193" s="79"/>
      <c r="B193" s="79"/>
      <c r="C193" s="79"/>
      <c r="D193" s="79"/>
      <c r="E193" s="79"/>
      <c r="F193" s="79"/>
      <c r="G193" s="79"/>
      <c r="H193" s="79"/>
      <c r="I193" s="79"/>
      <c r="J193" s="79"/>
      <c r="K193" s="80"/>
      <c r="P193" s="82"/>
      <c r="Q193" s="82"/>
      <c r="R193" s="82"/>
      <c r="S193" s="82"/>
      <c r="T193" s="82"/>
      <c r="U193" s="82"/>
      <c r="V193" s="82"/>
      <c r="W193" s="82"/>
      <c r="X193" s="82"/>
      <c r="Y193" s="82"/>
      <c r="Z193" s="82"/>
      <c r="AA193" s="82"/>
    </row>
    <row r="194" spans="1:27" s="81" customFormat="1" x14ac:dyDescent="0.25">
      <c r="A194" s="79"/>
      <c r="B194" s="79"/>
      <c r="C194" s="79"/>
      <c r="D194" s="79"/>
      <c r="E194" s="79"/>
      <c r="F194" s="79"/>
      <c r="G194" s="79"/>
      <c r="H194" s="79"/>
      <c r="I194" s="79"/>
      <c r="J194" s="79"/>
      <c r="K194" s="80"/>
      <c r="P194" s="82"/>
      <c r="Q194" s="82"/>
      <c r="R194" s="82"/>
      <c r="S194" s="82"/>
      <c r="T194" s="82"/>
      <c r="U194" s="82"/>
      <c r="V194" s="82"/>
      <c r="W194" s="82"/>
      <c r="X194" s="82"/>
      <c r="Y194" s="82"/>
      <c r="Z194" s="82"/>
      <c r="AA194" s="82"/>
    </row>
    <row r="195" spans="1:27" s="81" customFormat="1" x14ac:dyDescent="0.25">
      <c r="A195" s="79"/>
      <c r="B195" s="79"/>
      <c r="C195" s="79"/>
      <c r="D195" s="79"/>
      <c r="E195" s="79"/>
      <c r="F195" s="79"/>
      <c r="G195" s="79"/>
      <c r="H195" s="79"/>
      <c r="I195" s="79"/>
      <c r="J195" s="79"/>
      <c r="K195" s="80"/>
      <c r="P195" s="82"/>
      <c r="Q195" s="82"/>
      <c r="R195" s="82"/>
      <c r="S195" s="82"/>
      <c r="T195" s="82"/>
      <c r="U195" s="82"/>
      <c r="V195" s="82"/>
      <c r="W195" s="82"/>
      <c r="X195" s="82"/>
      <c r="Y195" s="82"/>
      <c r="Z195" s="82"/>
      <c r="AA195" s="82"/>
    </row>
    <row r="196" spans="1:27" s="81" customFormat="1" x14ac:dyDescent="0.25">
      <c r="A196" s="79"/>
      <c r="B196" s="79"/>
      <c r="C196" s="79"/>
      <c r="D196" s="79"/>
      <c r="E196" s="79"/>
      <c r="F196" s="79"/>
      <c r="G196" s="79"/>
      <c r="H196" s="79"/>
      <c r="I196" s="79"/>
      <c r="J196" s="79"/>
      <c r="K196" s="80"/>
      <c r="P196" s="82"/>
      <c r="Q196" s="82"/>
      <c r="R196" s="82"/>
      <c r="S196" s="82"/>
      <c r="T196" s="82"/>
      <c r="U196" s="82"/>
      <c r="V196" s="82"/>
      <c r="W196" s="82"/>
      <c r="X196" s="82"/>
      <c r="Y196" s="82"/>
      <c r="Z196" s="82"/>
      <c r="AA196" s="82"/>
    </row>
    <row r="197" spans="1:27" s="81" customFormat="1" x14ac:dyDescent="0.25">
      <c r="A197" s="79"/>
      <c r="B197" s="79"/>
      <c r="C197" s="79"/>
      <c r="D197" s="79"/>
      <c r="E197" s="79"/>
      <c r="F197" s="79"/>
      <c r="G197" s="79"/>
      <c r="H197" s="79"/>
      <c r="I197" s="79"/>
      <c r="J197" s="79"/>
      <c r="K197" s="80"/>
      <c r="P197" s="82"/>
      <c r="Q197" s="82"/>
      <c r="R197" s="82"/>
      <c r="S197" s="82"/>
      <c r="T197" s="82"/>
      <c r="U197" s="82"/>
      <c r="V197" s="82"/>
      <c r="W197" s="82"/>
      <c r="X197" s="82"/>
      <c r="Y197" s="82"/>
      <c r="Z197" s="82"/>
      <c r="AA197" s="82"/>
    </row>
    <row r="198" spans="1:27" s="81" customFormat="1" x14ac:dyDescent="0.25">
      <c r="A198" s="79"/>
      <c r="B198" s="79"/>
      <c r="C198" s="79"/>
      <c r="D198" s="79"/>
      <c r="E198" s="79"/>
      <c r="F198" s="79"/>
      <c r="G198" s="79"/>
      <c r="H198" s="79"/>
      <c r="I198" s="79"/>
      <c r="J198" s="79"/>
      <c r="K198" s="80"/>
      <c r="P198" s="82"/>
      <c r="Q198" s="82"/>
      <c r="R198" s="82"/>
      <c r="S198" s="82"/>
      <c r="T198" s="82"/>
      <c r="U198" s="82"/>
      <c r="V198" s="82"/>
      <c r="W198" s="82"/>
      <c r="X198" s="82"/>
      <c r="Y198" s="82"/>
      <c r="Z198" s="82"/>
      <c r="AA198" s="82"/>
    </row>
    <row r="199" spans="1:27" s="81" customFormat="1" x14ac:dyDescent="0.25">
      <c r="A199" s="79"/>
      <c r="B199" s="79"/>
      <c r="C199" s="79"/>
      <c r="D199" s="79"/>
      <c r="E199" s="79"/>
      <c r="F199" s="79"/>
      <c r="G199" s="79"/>
      <c r="H199" s="79"/>
      <c r="I199" s="79"/>
      <c r="J199" s="79"/>
      <c r="K199" s="80"/>
      <c r="P199" s="82"/>
      <c r="Q199" s="82"/>
      <c r="R199" s="82"/>
      <c r="S199" s="82"/>
      <c r="T199" s="82"/>
      <c r="U199" s="82"/>
      <c r="V199" s="82"/>
      <c r="W199" s="82"/>
      <c r="X199" s="82"/>
      <c r="Y199" s="82"/>
      <c r="Z199" s="82"/>
      <c r="AA199" s="82"/>
    </row>
    <row r="200" spans="1:27" s="81" customFormat="1" x14ac:dyDescent="0.25">
      <c r="A200" s="79"/>
      <c r="B200" s="79"/>
      <c r="C200" s="79"/>
      <c r="D200" s="79"/>
      <c r="E200" s="79"/>
      <c r="F200" s="79"/>
      <c r="G200" s="79"/>
      <c r="H200" s="79"/>
      <c r="I200" s="79"/>
      <c r="J200" s="79"/>
      <c r="K200" s="80"/>
      <c r="P200" s="82"/>
      <c r="Q200" s="82"/>
      <c r="R200" s="82"/>
      <c r="S200" s="82"/>
      <c r="T200" s="82"/>
      <c r="U200" s="82"/>
      <c r="V200" s="82"/>
      <c r="W200" s="82"/>
      <c r="X200" s="82"/>
      <c r="Y200" s="82"/>
      <c r="Z200" s="82"/>
      <c r="AA200" s="82"/>
    </row>
    <row r="201" spans="1:27" s="81" customFormat="1" x14ac:dyDescent="0.25">
      <c r="A201" s="79"/>
      <c r="B201" s="79"/>
      <c r="C201" s="79"/>
      <c r="D201" s="79"/>
      <c r="E201" s="79"/>
      <c r="F201" s="79"/>
      <c r="G201" s="79"/>
      <c r="H201" s="79"/>
      <c r="I201" s="79"/>
      <c r="J201" s="79"/>
      <c r="K201" s="80"/>
      <c r="P201" s="82"/>
      <c r="Q201" s="82"/>
      <c r="R201" s="82"/>
      <c r="S201" s="82"/>
      <c r="T201" s="82"/>
      <c r="U201" s="82"/>
      <c r="V201" s="82"/>
      <c r="W201" s="82"/>
      <c r="X201" s="82"/>
      <c r="Y201" s="82"/>
      <c r="Z201" s="82"/>
      <c r="AA201" s="82"/>
    </row>
    <row r="202" spans="1:27" s="81" customFormat="1" x14ac:dyDescent="0.25">
      <c r="A202" s="79"/>
      <c r="B202" s="79"/>
      <c r="C202" s="79"/>
      <c r="D202" s="79"/>
      <c r="E202" s="79"/>
      <c r="F202" s="79"/>
      <c r="G202" s="79"/>
      <c r="H202" s="79"/>
      <c r="I202" s="79"/>
      <c r="J202" s="79"/>
      <c r="K202" s="80"/>
      <c r="P202" s="82"/>
      <c r="Q202" s="82"/>
      <c r="R202" s="82"/>
      <c r="S202" s="82"/>
      <c r="T202" s="82"/>
      <c r="U202" s="82"/>
      <c r="V202" s="82"/>
      <c r="W202" s="82"/>
      <c r="X202" s="82"/>
      <c r="Y202" s="82"/>
      <c r="Z202" s="82"/>
      <c r="AA202" s="82"/>
    </row>
    <row r="203" spans="1:27" s="81" customFormat="1" x14ac:dyDescent="0.25">
      <c r="A203" s="79"/>
      <c r="B203" s="79"/>
      <c r="C203" s="79"/>
      <c r="D203" s="79"/>
      <c r="E203" s="79"/>
      <c r="F203" s="79"/>
      <c r="G203" s="79"/>
      <c r="H203" s="79"/>
      <c r="I203" s="79"/>
      <c r="J203" s="79"/>
      <c r="K203" s="80"/>
      <c r="P203" s="82"/>
      <c r="Q203" s="82"/>
      <c r="R203" s="82"/>
      <c r="S203" s="82"/>
      <c r="T203" s="82"/>
      <c r="U203" s="82"/>
      <c r="V203" s="82"/>
      <c r="W203" s="82"/>
      <c r="X203" s="82"/>
      <c r="Y203" s="82"/>
      <c r="Z203" s="82"/>
      <c r="AA203" s="82"/>
    </row>
    <row r="204" spans="1:27" s="81" customFormat="1" x14ac:dyDescent="0.25">
      <c r="A204" s="79"/>
      <c r="B204" s="79"/>
      <c r="C204" s="79"/>
      <c r="D204" s="79"/>
      <c r="E204" s="79"/>
      <c r="F204" s="79"/>
      <c r="G204" s="79"/>
      <c r="H204" s="79"/>
      <c r="I204" s="79"/>
      <c r="J204" s="79"/>
      <c r="K204" s="80"/>
      <c r="P204" s="82"/>
      <c r="Q204" s="82"/>
      <c r="R204" s="82"/>
      <c r="S204" s="82"/>
      <c r="T204" s="82"/>
      <c r="U204" s="82"/>
      <c r="V204" s="82"/>
      <c r="W204" s="82"/>
      <c r="X204" s="82"/>
      <c r="Y204" s="82"/>
      <c r="Z204" s="82"/>
      <c r="AA204" s="82"/>
    </row>
    <row r="205" spans="1:27" s="81" customFormat="1" x14ac:dyDescent="0.25">
      <c r="A205" s="79"/>
      <c r="B205" s="79"/>
      <c r="C205" s="79"/>
      <c r="D205" s="79"/>
      <c r="E205" s="79"/>
      <c r="F205" s="79"/>
      <c r="G205" s="79"/>
      <c r="H205" s="79"/>
      <c r="I205" s="79"/>
      <c r="J205" s="79"/>
      <c r="K205" s="80"/>
      <c r="P205" s="82"/>
      <c r="Q205" s="82"/>
      <c r="R205" s="82"/>
      <c r="S205" s="82"/>
      <c r="T205" s="82"/>
      <c r="U205" s="82"/>
      <c r="V205" s="82"/>
      <c r="W205" s="82"/>
      <c r="X205" s="82"/>
      <c r="Y205" s="82"/>
      <c r="Z205" s="82"/>
      <c r="AA205" s="82"/>
    </row>
    <row r="206" spans="1:27" s="81" customFormat="1" x14ac:dyDescent="0.25">
      <c r="A206" s="79"/>
      <c r="B206" s="79"/>
      <c r="C206" s="79"/>
      <c r="D206" s="79"/>
      <c r="E206" s="79"/>
      <c r="F206" s="79"/>
      <c r="G206" s="79"/>
      <c r="H206" s="79"/>
      <c r="I206" s="79"/>
      <c r="J206" s="79"/>
      <c r="K206" s="80"/>
      <c r="P206" s="82"/>
      <c r="Q206" s="82"/>
      <c r="R206" s="82"/>
      <c r="S206" s="82"/>
      <c r="T206" s="82"/>
      <c r="U206" s="82"/>
      <c r="V206" s="82"/>
      <c r="W206" s="82"/>
      <c r="X206" s="82"/>
      <c r="Y206" s="82"/>
      <c r="Z206" s="82"/>
      <c r="AA206" s="82"/>
    </row>
    <row r="207" spans="1:27" s="81" customFormat="1" x14ac:dyDescent="0.25">
      <c r="A207" s="79"/>
      <c r="B207" s="79"/>
      <c r="C207" s="79"/>
      <c r="D207" s="79"/>
      <c r="E207" s="79"/>
      <c r="F207" s="79"/>
      <c r="G207" s="79"/>
      <c r="H207" s="79"/>
      <c r="I207" s="79"/>
      <c r="J207" s="79"/>
      <c r="K207" s="80"/>
      <c r="P207" s="82"/>
      <c r="Q207" s="82"/>
      <c r="R207" s="82"/>
      <c r="S207" s="82"/>
      <c r="T207" s="82"/>
      <c r="U207" s="82"/>
      <c r="V207" s="82"/>
      <c r="W207" s="82"/>
      <c r="X207" s="82"/>
      <c r="Y207" s="82"/>
      <c r="Z207" s="82"/>
      <c r="AA207" s="82"/>
    </row>
    <row r="208" spans="1:27" s="81" customFormat="1" x14ac:dyDescent="0.25">
      <c r="A208" s="79"/>
      <c r="B208" s="79"/>
      <c r="C208" s="79"/>
      <c r="D208" s="79"/>
      <c r="E208" s="79"/>
      <c r="F208" s="79"/>
      <c r="G208" s="79"/>
      <c r="H208" s="79"/>
      <c r="I208" s="79"/>
      <c r="J208" s="79"/>
      <c r="K208" s="80"/>
      <c r="P208" s="82"/>
      <c r="Q208" s="82"/>
      <c r="R208" s="82"/>
      <c r="S208" s="82"/>
      <c r="T208" s="82"/>
      <c r="U208" s="82"/>
      <c r="V208" s="82"/>
      <c r="W208" s="82"/>
      <c r="X208" s="82"/>
      <c r="Y208" s="82"/>
      <c r="Z208" s="82"/>
      <c r="AA208" s="82"/>
    </row>
    <row r="209" spans="1:27" s="81" customFormat="1" x14ac:dyDescent="0.25">
      <c r="A209" s="79"/>
      <c r="B209" s="79"/>
      <c r="C209" s="79"/>
      <c r="D209" s="79"/>
      <c r="E209" s="79"/>
      <c r="F209" s="79"/>
      <c r="G209" s="79"/>
      <c r="H209" s="79"/>
      <c r="I209" s="79"/>
      <c r="J209" s="79"/>
      <c r="K209" s="80"/>
      <c r="P209" s="82"/>
      <c r="Q209" s="82"/>
      <c r="R209" s="82"/>
      <c r="S209" s="82"/>
      <c r="T209" s="82"/>
      <c r="U209" s="82"/>
      <c r="V209" s="82"/>
      <c r="W209" s="82"/>
      <c r="X209" s="82"/>
      <c r="Y209" s="82"/>
      <c r="Z209" s="82"/>
      <c r="AA209" s="82"/>
    </row>
    <row r="210" spans="1:27" s="81" customFormat="1" x14ac:dyDescent="0.25">
      <c r="A210" s="79"/>
      <c r="B210" s="79"/>
      <c r="C210" s="79"/>
      <c r="D210" s="79"/>
      <c r="E210" s="79"/>
      <c r="F210" s="79"/>
      <c r="G210" s="79"/>
      <c r="H210" s="79"/>
      <c r="I210" s="79"/>
      <c r="J210" s="79"/>
      <c r="K210" s="80"/>
      <c r="P210" s="82"/>
      <c r="Q210" s="82"/>
      <c r="R210" s="82"/>
      <c r="S210" s="82"/>
      <c r="T210" s="82"/>
      <c r="U210" s="82"/>
      <c r="V210" s="82"/>
      <c r="W210" s="82"/>
      <c r="X210" s="82"/>
      <c r="Y210" s="82"/>
      <c r="Z210" s="82"/>
      <c r="AA210" s="82"/>
    </row>
    <row r="211" spans="1:27" s="81" customFormat="1" x14ac:dyDescent="0.25">
      <c r="A211" s="79"/>
      <c r="B211" s="79"/>
      <c r="C211" s="79"/>
      <c r="D211" s="79"/>
      <c r="E211" s="79"/>
      <c r="F211" s="79"/>
      <c r="G211" s="79"/>
      <c r="H211" s="79"/>
      <c r="I211" s="79"/>
      <c r="J211" s="79"/>
      <c r="K211" s="80"/>
      <c r="P211" s="82"/>
      <c r="Q211" s="82"/>
      <c r="R211" s="82"/>
      <c r="S211" s="82"/>
      <c r="T211" s="82"/>
      <c r="U211" s="82"/>
      <c r="V211" s="82"/>
      <c r="W211" s="82"/>
      <c r="X211" s="82"/>
      <c r="Y211" s="82"/>
      <c r="Z211" s="82"/>
      <c r="AA211" s="82"/>
    </row>
    <row r="212" spans="1:27" s="81" customFormat="1" x14ac:dyDescent="0.25">
      <c r="A212" s="79"/>
      <c r="B212" s="79"/>
      <c r="C212" s="79"/>
      <c r="D212" s="79"/>
      <c r="E212" s="79"/>
      <c r="F212" s="79"/>
      <c r="G212" s="79"/>
      <c r="H212" s="79"/>
      <c r="I212" s="79"/>
      <c r="J212" s="79"/>
      <c r="K212" s="80"/>
      <c r="P212" s="82"/>
      <c r="Q212" s="82"/>
      <c r="R212" s="82"/>
      <c r="S212" s="82"/>
      <c r="T212" s="82"/>
      <c r="U212" s="82"/>
      <c r="V212" s="82"/>
      <c r="W212" s="82"/>
      <c r="X212" s="82"/>
      <c r="Y212" s="82"/>
      <c r="Z212" s="82"/>
      <c r="AA212" s="82"/>
    </row>
    <row r="213" spans="1:27" s="81" customFormat="1" x14ac:dyDescent="0.25">
      <c r="A213" s="79"/>
      <c r="B213" s="79"/>
      <c r="C213" s="79"/>
      <c r="D213" s="79"/>
      <c r="E213" s="79"/>
      <c r="F213" s="79"/>
      <c r="G213" s="79"/>
      <c r="H213" s="79"/>
      <c r="I213" s="79"/>
      <c r="J213" s="79"/>
      <c r="K213" s="80"/>
      <c r="P213" s="82"/>
      <c r="Q213" s="82"/>
      <c r="R213" s="82"/>
      <c r="S213" s="82"/>
      <c r="T213" s="82"/>
      <c r="U213" s="82"/>
      <c r="V213" s="82"/>
      <c r="W213" s="82"/>
      <c r="X213" s="82"/>
      <c r="Y213" s="82"/>
      <c r="Z213" s="82"/>
      <c r="AA213" s="82"/>
    </row>
    <row r="214" spans="1:27" s="81" customFormat="1" x14ac:dyDescent="0.25">
      <c r="A214" s="79"/>
      <c r="B214" s="79"/>
      <c r="C214" s="79"/>
      <c r="D214" s="79"/>
      <c r="E214" s="79"/>
      <c r="F214" s="79"/>
      <c r="G214" s="79"/>
      <c r="H214" s="79"/>
      <c r="I214" s="79"/>
      <c r="J214" s="79"/>
      <c r="K214" s="80"/>
      <c r="P214" s="82"/>
      <c r="Q214" s="82"/>
      <c r="R214" s="82"/>
      <c r="S214" s="82"/>
      <c r="T214" s="82"/>
      <c r="U214" s="82"/>
      <c r="V214" s="82"/>
      <c r="W214" s="82"/>
      <c r="X214" s="82"/>
      <c r="Y214" s="82"/>
      <c r="Z214" s="82"/>
      <c r="AA214" s="82"/>
    </row>
    <row r="215" spans="1:27" s="81" customFormat="1" x14ac:dyDescent="0.25">
      <c r="A215" s="79"/>
      <c r="B215" s="79"/>
      <c r="C215" s="79"/>
      <c r="D215" s="79"/>
      <c r="E215" s="79"/>
      <c r="F215" s="79"/>
      <c r="G215" s="79"/>
      <c r="H215" s="79"/>
      <c r="I215" s="79"/>
      <c r="J215" s="79"/>
      <c r="K215" s="80"/>
      <c r="P215" s="82"/>
      <c r="Q215" s="82"/>
      <c r="R215" s="82"/>
      <c r="S215" s="82"/>
      <c r="T215" s="82"/>
      <c r="U215" s="82"/>
      <c r="V215" s="82"/>
      <c r="W215" s="82"/>
      <c r="X215" s="82"/>
      <c r="Y215" s="82"/>
      <c r="Z215" s="82"/>
      <c r="AA215" s="82"/>
    </row>
    <row r="216" spans="1:27" s="81" customFormat="1" x14ac:dyDescent="0.25">
      <c r="A216" s="79"/>
      <c r="B216" s="79"/>
      <c r="C216" s="79"/>
      <c r="D216" s="79"/>
      <c r="E216" s="79"/>
      <c r="F216" s="79"/>
      <c r="G216" s="79"/>
      <c r="H216" s="79"/>
      <c r="I216" s="79"/>
      <c r="J216" s="79"/>
      <c r="K216" s="80"/>
      <c r="P216" s="82"/>
      <c r="Q216" s="82"/>
      <c r="R216" s="82"/>
      <c r="S216" s="82"/>
      <c r="T216" s="82"/>
      <c r="U216" s="82"/>
      <c r="V216" s="82"/>
      <c r="W216" s="82"/>
      <c r="X216" s="82"/>
      <c r="Y216" s="82"/>
      <c r="Z216" s="82"/>
      <c r="AA216" s="82"/>
    </row>
    <row r="217" spans="1:27" s="81" customFormat="1" x14ac:dyDescent="0.25">
      <c r="A217" s="79"/>
      <c r="B217" s="79"/>
      <c r="C217" s="79"/>
      <c r="D217" s="79"/>
      <c r="E217" s="79"/>
      <c r="F217" s="79"/>
      <c r="G217" s="79"/>
      <c r="H217" s="79"/>
      <c r="I217" s="79"/>
      <c r="J217" s="79"/>
      <c r="K217" s="80"/>
      <c r="P217" s="82"/>
      <c r="Q217" s="82"/>
      <c r="R217" s="82"/>
      <c r="S217" s="82"/>
      <c r="T217" s="82"/>
      <c r="U217" s="82"/>
      <c r="V217" s="82"/>
      <c r="W217" s="82"/>
      <c r="X217" s="82"/>
      <c r="Y217" s="82"/>
      <c r="Z217" s="82"/>
      <c r="AA217" s="82"/>
    </row>
    <row r="218" spans="1:27" s="81" customFormat="1" x14ac:dyDescent="0.25">
      <c r="A218" s="79"/>
      <c r="B218" s="79"/>
      <c r="C218" s="79"/>
      <c r="D218" s="79"/>
      <c r="E218" s="79"/>
      <c r="F218" s="79"/>
      <c r="G218" s="79"/>
      <c r="H218" s="79"/>
      <c r="I218" s="79"/>
      <c r="J218" s="79"/>
      <c r="K218" s="80"/>
      <c r="P218" s="82"/>
      <c r="Q218" s="82"/>
      <c r="R218" s="82"/>
      <c r="S218" s="82"/>
      <c r="T218" s="82"/>
      <c r="U218" s="82"/>
      <c r="V218" s="82"/>
      <c r="W218" s="82"/>
      <c r="X218" s="82"/>
      <c r="Y218" s="82"/>
      <c r="Z218" s="82"/>
      <c r="AA218" s="82"/>
    </row>
    <row r="219" spans="1:27" s="81" customFormat="1" x14ac:dyDescent="0.25">
      <c r="A219" s="79"/>
      <c r="B219" s="79"/>
      <c r="C219" s="79"/>
      <c r="D219" s="79"/>
      <c r="E219" s="79"/>
      <c r="F219" s="79"/>
      <c r="G219" s="79"/>
      <c r="H219" s="79"/>
      <c r="I219" s="79"/>
      <c r="J219" s="79"/>
      <c r="K219" s="80"/>
      <c r="P219" s="82"/>
      <c r="Q219" s="82"/>
      <c r="R219" s="82"/>
      <c r="S219" s="82"/>
      <c r="T219" s="82"/>
      <c r="U219" s="82"/>
      <c r="V219" s="82"/>
      <c r="W219" s="82"/>
      <c r="X219" s="82"/>
      <c r="Y219" s="82"/>
      <c r="Z219" s="82"/>
      <c r="AA219" s="82"/>
    </row>
    <row r="220" spans="1:27" s="81" customFormat="1" x14ac:dyDescent="0.25">
      <c r="A220" s="79"/>
      <c r="B220" s="79"/>
      <c r="C220" s="79"/>
      <c r="D220" s="79"/>
      <c r="E220" s="79"/>
      <c r="F220" s="79"/>
      <c r="G220" s="79"/>
      <c r="H220" s="79"/>
      <c r="I220" s="79"/>
      <c r="J220" s="79"/>
      <c r="K220" s="80"/>
      <c r="P220" s="82"/>
      <c r="Q220" s="82"/>
      <c r="R220" s="82"/>
      <c r="S220" s="82"/>
      <c r="T220" s="82"/>
      <c r="U220" s="82"/>
      <c r="V220" s="82"/>
      <c r="W220" s="82"/>
      <c r="X220" s="82"/>
      <c r="Y220" s="82"/>
      <c r="Z220" s="82"/>
      <c r="AA220" s="82"/>
    </row>
    <row r="221" spans="1:27" s="81" customFormat="1" x14ac:dyDescent="0.25">
      <c r="A221" s="79"/>
      <c r="B221" s="79"/>
      <c r="C221" s="79"/>
      <c r="D221" s="79"/>
      <c r="E221" s="79"/>
      <c r="F221" s="79"/>
      <c r="G221" s="79"/>
      <c r="H221" s="79"/>
      <c r="I221" s="79"/>
      <c r="J221" s="79"/>
      <c r="K221" s="80"/>
      <c r="P221" s="82"/>
      <c r="Q221" s="82"/>
      <c r="R221" s="82"/>
      <c r="S221" s="82"/>
      <c r="T221" s="82"/>
      <c r="U221" s="82"/>
      <c r="V221" s="82"/>
      <c r="W221" s="82"/>
      <c r="X221" s="82"/>
      <c r="Y221" s="82"/>
      <c r="Z221" s="82"/>
      <c r="AA221" s="82"/>
    </row>
    <row r="222" spans="1:27" s="81" customFormat="1" x14ac:dyDescent="0.25">
      <c r="A222" s="79"/>
      <c r="B222" s="79"/>
      <c r="C222" s="79"/>
      <c r="D222" s="79"/>
      <c r="E222" s="79"/>
      <c r="F222" s="79"/>
      <c r="G222" s="79"/>
      <c r="H222" s="79"/>
      <c r="I222" s="79"/>
      <c r="J222" s="79"/>
      <c r="K222" s="80"/>
      <c r="P222" s="82"/>
      <c r="Q222" s="82"/>
      <c r="R222" s="82"/>
      <c r="S222" s="82"/>
      <c r="T222" s="82"/>
      <c r="U222" s="82"/>
      <c r="V222" s="82"/>
      <c r="W222" s="82"/>
      <c r="X222" s="82"/>
      <c r="Y222" s="82"/>
      <c r="Z222" s="82"/>
      <c r="AA222" s="82"/>
    </row>
    <row r="223" spans="1:27" s="81" customFormat="1" x14ac:dyDescent="0.25">
      <c r="A223" s="79"/>
      <c r="B223" s="79"/>
      <c r="C223" s="79"/>
      <c r="D223" s="79"/>
      <c r="E223" s="79"/>
      <c r="F223" s="79"/>
      <c r="G223" s="79"/>
      <c r="H223" s="79"/>
      <c r="I223" s="79"/>
      <c r="J223" s="79"/>
      <c r="K223" s="80"/>
      <c r="P223" s="82"/>
      <c r="Q223" s="82"/>
      <c r="R223" s="82"/>
      <c r="S223" s="82"/>
      <c r="T223" s="82"/>
      <c r="U223" s="82"/>
      <c r="V223" s="82"/>
      <c r="W223" s="82"/>
      <c r="X223" s="82"/>
      <c r="Y223" s="82"/>
      <c r="Z223" s="82"/>
      <c r="AA223" s="82"/>
    </row>
    <row r="224" spans="1:27" s="81" customFormat="1" x14ac:dyDescent="0.25">
      <c r="A224" s="79"/>
      <c r="B224" s="79"/>
      <c r="C224" s="79"/>
      <c r="D224" s="79"/>
      <c r="E224" s="79"/>
      <c r="F224" s="79"/>
      <c r="G224" s="79"/>
      <c r="H224" s="79"/>
      <c r="I224" s="79"/>
      <c r="J224" s="79"/>
      <c r="K224" s="80"/>
      <c r="P224" s="82"/>
      <c r="Q224" s="82"/>
      <c r="R224" s="82"/>
      <c r="S224" s="82"/>
      <c r="T224" s="82"/>
      <c r="U224" s="82"/>
      <c r="V224" s="82"/>
      <c r="W224" s="82"/>
      <c r="X224" s="82"/>
      <c r="Y224" s="82"/>
      <c r="Z224" s="82"/>
      <c r="AA224" s="82"/>
    </row>
    <row r="225" spans="1:27" s="81" customFormat="1" x14ac:dyDescent="0.25">
      <c r="A225" s="79"/>
      <c r="B225" s="79"/>
      <c r="C225" s="79"/>
      <c r="D225" s="79"/>
      <c r="E225" s="79"/>
      <c r="F225" s="79"/>
      <c r="G225" s="79"/>
      <c r="H225" s="79"/>
      <c r="I225" s="79"/>
      <c r="J225" s="79"/>
      <c r="K225" s="80"/>
      <c r="P225" s="82"/>
      <c r="Q225" s="82"/>
      <c r="R225" s="82"/>
      <c r="S225" s="82"/>
      <c r="T225" s="82"/>
      <c r="U225" s="82"/>
      <c r="V225" s="82"/>
      <c r="W225" s="82"/>
      <c r="X225" s="82"/>
      <c r="Y225" s="82"/>
      <c r="Z225" s="82"/>
      <c r="AA225" s="82"/>
    </row>
    <row r="226" spans="1:27" s="81" customFormat="1" x14ac:dyDescent="0.25">
      <c r="A226" s="79"/>
      <c r="B226" s="79"/>
      <c r="C226" s="79"/>
      <c r="D226" s="79"/>
      <c r="E226" s="79"/>
      <c r="F226" s="79"/>
      <c r="G226" s="79"/>
      <c r="H226" s="79"/>
      <c r="I226" s="79"/>
      <c r="J226" s="79"/>
      <c r="K226" s="80"/>
      <c r="P226" s="82"/>
      <c r="Q226" s="82"/>
      <c r="R226" s="82"/>
      <c r="S226" s="82"/>
      <c r="T226" s="82"/>
      <c r="U226" s="82"/>
      <c r="V226" s="82"/>
      <c r="W226" s="82"/>
      <c r="X226" s="82"/>
      <c r="Y226" s="82"/>
      <c r="Z226" s="82"/>
      <c r="AA226" s="82"/>
    </row>
    <row r="227" spans="1:27" s="81" customFormat="1" x14ac:dyDescent="0.25">
      <c r="A227" s="79"/>
      <c r="B227" s="79"/>
      <c r="C227" s="79"/>
      <c r="D227" s="79"/>
      <c r="E227" s="79"/>
      <c r="F227" s="79"/>
      <c r="G227" s="79"/>
      <c r="H227" s="79"/>
      <c r="I227" s="79"/>
      <c r="J227" s="79"/>
      <c r="K227" s="80"/>
      <c r="P227" s="82"/>
      <c r="Q227" s="82"/>
      <c r="R227" s="82"/>
      <c r="S227" s="82"/>
      <c r="T227" s="82"/>
      <c r="U227" s="82"/>
      <c r="V227" s="82"/>
      <c r="W227" s="82"/>
      <c r="X227" s="82"/>
      <c r="Y227" s="82"/>
      <c r="Z227" s="82"/>
      <c r="AA227" s="82"/>
    </row>
    <row r="228" spans="1:27" s="81" customFormat="1" x14ac:dyDescent="0.25">
      <c r="A228" s="79"/>
      <c r="B228" s="79"/>
      <c r="C228" s="79"/>
      <c r="D228" s="79"/>
      <c r="E228" s="79"/>
      <c r="F228" s="79"/>
      <c r="G228" s="79"/>
      <c r="H228" s="79"/>
      <c r="I228" s="79"/>
      <c r="J228" s="79"/>
      <c r="K228" s="80"/>
      <c r="P228" s="82"/>
      <c r="Q228" s="82"/>
      <c r="R228" s="82"/>
      <c r="S228" s="82"/>
      <c r="T228" s="82"/>
      <c r="U228" s="82"/>
      <c r="V228" s="82"/>
      <c r="W228" s="82"/>
      <c r="X228" s="82"/>
      <c r="Y228" s="82"/>
      <c r="Z228" s="82"/>
      <c r="AA228" s="82"/>
    </row>
    <row r="229" spans="1:27" s="81" customFormat="1" x14ac:dyDescent="0.25">
      <c r="A229" s="79"/>
      <c r="B229" s="79"/>
      <c r="C229" s="79"/>
      <c r="D229" s="79"/>
      <c r="E229" s="79"/>
      <c r="F229" s="79"/>
      <c r="G229" s="79"/>
      <c r="H229" s="79"/>
      <c r="I229" s="79"/>
      <c r="J229" s="79"/>
      <c r="K229" s="80"/>
      <c r="P229" s="82"/>
      <c r="Q229" s="82"/>
      <c r="R229" s="82"/>
      <c r="S229" s="82"/>
      <c r="T229" s="82"/>
      <c r="U229" s="82"/>
      <c r="V229" s="82"/>
      <c r="W229" s="82"/>
      <c r="X229" s="82"/>
      <c r="Y229" s="82"/>
      <c r="Z229" s="82"/>
      <c r="AA229" s="82"/>
    </row>
    <row r="230" spans="1:27" s="81" customFormat="1" x14ac:dyDescent="0.25">
      <c r="A230" s="79"/>
      <c r="B230" s="79"/>
      <c r="C230" s="79"/>
      <c r="D230" s="79"/>
      <c r="E230" s="79"/>
      <c r="F230" s="79"/>
      <c r="G230" s="79"/>
      <c r="H230" s="79"/>
      <c r="I230" s="79"/>
      <c r="J230" s="79"/>
      <c r="K230" s="80"/>
      <c r="P230" s="82"/>
      <c r="Q230" s="82"/>
      <c r="R230" s="82"/>
      <c r="S230" s="82"/>
      <c r="T230" s="82"/>
      <c r="U230" s="82"/>
      <c r="V230" s="82"/>
      <c r="W230" s="82"/>
      <c r="X230" s="82"/>
      <c r="Y230" s="82"/>
      <c r="Z230" s="82"/>
      <c r="AA230" s="82"/>
    </row>
    <row r="231" spans="1:27" s="81" customFormat="1" x14ac:dyDescent="0.25">
      <c r="A231" s="79"/>
      <c r="B231" s="79"/>
      <c r="C231" s="79"/>
      <c r="D231" s="79"/>
      <c r="E231" s="79"/>
      <c r="F231" s="79"/>
      <c r="G231" s="79"/>
      <c r="H231" s="79"/>
      <c r="I231" s="79"/>
      <c r="J231" s="79"/>
      <c r="K231" s="80"/>
      <c r="P231" s="82"/>
      <c r="Q231" s="82"/>
      <c r="R231" s="82"/>
      <c r="S231" s="82"/>
      <c r="T231" s="82"/>
      <c r="U231" s="82"/>
      <c r="V231" s="82"/>
      <c r="W231" s="82"/>
      <c r="X231" s="82"/>
      <c r="Y231" s="82"/>
      <c r="Z231" s="82"/>
      <c r="AA231" s="82"/>
    </row>
    <row r="232" spans="1:27" s="81" customFormat="1" x14ac:dyDescent="0.25">
      <c r="A232" s="79"/>
      <c r="B232" s="79"/>
      <c r="C232" s="79"/>
      <c r="D232" s="79"/>
      <c r="E232" s="79"/>
      <c r="F232" s="79"/>
      <c r="G232" s="79"/>
      <c r="H232" s="79"/>
      <c r="I232" s="79"/>
      <c r="J232" s="79"/>
      <c r="K232" s="80"/>
      <c r="P232" s="82"/>
      <c r="Q232" s="82"/>
      <c r="R232" s="82"/>
      <c r="S232" s="82"/>
      <c r="T232" s="82"/>
      <c r="U232" s="82"/>
      <c r="V232" s="82"/>
      <c r="W232" s="82"/>
      <c r="X232" s="82"/>
      <c r="Y232" s="82"/>
      <c r="Z232" s="82"/>
      <c r="AA232" s="82"/>
    </row>
    <row r="233" spans="1:27" s="81" customFormat="1" x14ac:dyDescent="0.25">
      <c r="A233" s="79"/>
      <c r="B233" s="79"/>
      <c r="C233" s="79"/>
      <c r="D233" s="79"/>
      <c r="E233" s="79"/>
      <c r="F233" s="79"/>
      <c r="G233" s="79"/>
      <c r="H233" s="79"/>
      <c r="I233" s="79"/>
      <c r="J233" s="79"/>
      <c r="K233" s="80"/>
      <c r="P233" s="82"/>
      <c r="Q233" s="82"/>
      <c r="R233" s="82"/>
      <c r="S233" s="82"/>
      <c r="T233" s="82"/>
      <c r="U233" s="82"/>
      <c r="V233" s="82"/>
      <c r="W233" s="82"/>
      <c r="X233" s="82"/>
      <c r="Y233" s="82"/>
      <c r="Z233" s="82"/>
      <c r="AA233" s="82"/>
    </row>
  </sheetData>
  <sheetProtection formatCells="0" formatColumns="0" formatRows="0" insertColumns="0" insertRows="0" insertHyperlinks="0" deleteColumns="0" deleteRows="0" sort="0" autoFilter="0" pivotTables="0"/>
  <mergeCells count="84">
    <mergeCell ref="A32:C32"/>
    <mergeCell ref="A37:C37"/>
    <mergeCell ref="A38:C38"/>
    <mergeCell ref="A19:C19"/>
    <mergeCell ref="A35:C35"/>
    <mergeCell ref="A24:B24"/>
    <mergeCell ref="C24:AA24"/>
    <mergeCell ref="A25:C27"/>
    <mergeCell ref="A14:C14"/>
    <mergeCell ref="A15:C15"/>
    <mergeCell ref="A18:C18"/>
    <mergeCell ref="X8:Z9"/>
    <mergeCell ref="A11:C11"/>
    <mergeCell ref="A13:C13"/>
    <mergeCell ref="A12:C12"/>
    <mergeCell ref="AA8:AA9"/>
    <mergeCell ref="L9:N9"/>
    <mergeCell ref="F8:F10"/>
    <mergeCell ref="R9:T9"/>
    <mergeCell ref="J8:K8"/>
    <mergeCell ref="J9:J10"/>
    <mergeCell ref="L8:W8"/>
    <mergeCell ref="G8:G10"/>
    <mergeCell ref="Z1:Z2"/>
    <mergeCell ref="A1:B2"/>
    <mergeCell ref="AA1:AA2"/>
    <mergeCell ref="C4:K5"/>
    <mergeCell ref="L4:M5"/>
    <mergeCell ref="N5:Q5"/>
    <mergeCell ref="R4:S5"/>
    <mergeCell ref="AA4:AA5"/>
    <mergeCell ref="W1:Y1"/>
    <mergeCell ref="U1:V1"/>
    <mergeCell ref="U2:V2"/>
    <mergeCell ref="C1:T1"/>
    <mergeCell ref="N4:Q4"/>
    <mergeCell ref="C7:AA7"/>
    <mergeCell ref="Z4:Z5"/>
    <mergeCell ref="A8:C10"/>
    <mergeCell ref="W2:Y2"/>
    <mergeCell ref="T4:Y4"/>
    <mergeCell ref="T5:Y5"/>
    <mergeCell ref="A4:B5"/>
    <mergeCell ref="D8:D10"/>
    <mergeCell ref="A7:B7"/>
    <mergeCell ref="C2:T2"/>
    <mergeCell ref="O9:Q9"/>
    <mergeCell ref="H8:H10"/>
    <mergeCell ref="I8:I10"/>
    <mergeCell ref="E8:E10"/>
    <mergeCell ref="K9:K10"/>
    <mergeCell ref="U9:W9"/>
    <mergeCell ref="A41:B41"/>
    <mergeCell ref="AA25:AA26"/>
    <mergeCell ref="D25:D27"/>
    <mergeCell ref="H25:H27"/>
    <mergeCell ref="X25:Z26"/>
    <mergeCell ref="E25:E27"/>
    <mergeCell ref="F25:F27"/>
    <mergeCell ref="A33:C33"/>
    <mergeCell ref="A28:C28"/>
    <mergeCell ref="J26:J27"/>
    <mergeCell ref="L26:N26"/>
    <mergeCell ref="A39:C39"/>
    <mergeCell ref="A34:C34"/>
    <mergeCell ref="A29:C29"/>
    <mergeCell ref="A30:C30"/>
    <mergeCell ref="A31:C31"/>
    <mergeCell ref="E43:J43"/>
    <mergeCell ref="O43:W43"/>
    <mergeCell ref="A16:C16"/>
    <mergeCell ref="A17:C17"/>
    <mergeCell ref="A20:C20"/>
    <mergeCell ref="A21:C21"/>
    <mergeCell ref="A22:C22"/>
    <mergeCell ref="A36:C36"/>
    <mergeCell ref="I25:I27"/>
    <mergeCell ref="J25:K25"/>
    <mergeCell ref="K26:K27"/>
    <mergeCell ref="L25:W25"/>
    <mergeCell ref="G25:G27"/>
    <mergeCell ref="O26:Q26"/>
    <mergeCell ref="R26:T26"/>
    <mergeCell ref="U26:W26"/>
  </mergeCells>
  <conditionalFormatting sqref="Z28">
    <cfRule type="iconSet" priority="133">
      <iconSet iconSet="3TrafficLights2">
        <cfvo type="percent" val="0"/>
        <cfvo type="num" val="0.7"/>
        <cfvo type="num" val="0.9"/>
      </iconSet>
    </cfRule>
    <cfRule type="cellIs" dxfId="71" priority="134" stopIfTrue="1" operator="greaterThan">
      <formula>0.9</formula>
    </cfRule>
    <cfRule type="cellIs" dxfId="70" priority="135" stopIfTrue="1" operator="between">
      <formula>0.7</formula>
      <formula>0.89</formula>
    </cfRule>
    <cfRule type="cellIs" dxfId="69" priority="136" stopIfTrue="1" operator="between">
      <formula>0</formula>
      <formula>0.69</formula>
    </cfRule>
  </conditionalFormatting>
  <conditionalFormatting sqref="Z11">
    <cfRule type="iconSet" priority="97">
      <iconSet iconSet="3TrafficLights2">
        <cfvo type="percent" val="0"/>
        <cfvo type="num" val="0.7"/>
        <cfvo type="num" val="0.9"/>
      </iconSet>
    </cfRule>
    <cfRule type="cellIs" dxfId="68" priority="98" stopIfTrue="1" operator="greaterThan">
      <formula>0.9</formula>
    </cfRule>
    <cfRule type="cellIs" dxfId="67" priority="99" stopIfTrue="1" operator="between">
      <formula>0.7</formula>
      <formula>0.89</formula>
    </cfRule>
    <cfRule type="cellIs" dxfId="66" priority="100" stopIfTrue="1" operator="between">
      <formula>0</formula>
      <formula>0.69</formula>
    </cfRule>
  </conditionalFormatting>
  <conditionalFormatting sqref="Z12">
    <cfRule type="iconSet" priority="93">
      <iconSet iconSet="3TrafficLights2">
        <cfvo type="percent" val="0"/>
        <cfvo type="num" val="0.7"/>
        <cfvo type="num" val="0.9"/>
      </iconSet>
    </cfRule>
    <cfRule type="cellIs" dxfId="65" priority="94" stopIfTrue="1" operator="greaterThan">
      <formula>0.9</formula>
    </cfRule>
    <cfRule type="cellIs" dxfId="64" priority="95" stopIfTrue="1" operator="between">
      <formula>0.7</formula>
      <formula>0.89</formula>
    </cfRule>
    <cfRule type="cellIs" dxfId="63" priority="96" stopIfTrue="1" operator="between">
      <formula>0</formula>
      <formula>0.69</formula>
    </cfRule>
  </conditionalFormatting>
  <conditionalFormatting sqref="Z13">
    <cfRule type="iconSet" priority="81">
      <iconSet iconSet="3TrafficLights2">
        <cfvo type="percent" val="0"/>
        <cfvo type="num" val="0.7"/>
        <cfvo type="num" val="0.9"/>
      </iconSet>
    </cfRule>
    <cfRule type="cellIs" dxfId="62" priority="82" stopIfTrue="1" operator="greaterThan">
      <formula>0.9</formula>
    </cfRule>
    <cfRule type="cellIs" dxfId="61" priority="83" stopIfTrue="1" operator="between">
      <formula>0.7</formula>
      <formula>0.89</formula>
    </cfRule>
    <cfRule type="cellIs" dxfId="60" priority="84" stopIfTrue="1" operator="between">
      <formula>0</formula>
      <formula>0.69</formula>
    </cfRule>
  </conditionalFormatting>
  <conditionalFormatting sqref="Z31">
    <cfRule type="iconSet" priority="73">
      <iconSet iconSet="3TrafficLights2">
        <cfvo type="percent" val="0"/>
        <cfvo type="num" val="0.7"/>
        <cfvo type="num" val="0.9"/>
      </iconSet>
    </cfRule>
    <cfRule type="cellIs" dxfId="59" priority="74" stopIfTrue="1" operator="greaterThan">
      <formula>0.9</formula>
    </cfRule>
    <cfRule type="cellIs" dxfId="58" priority="75" stopIfTrue="1" operator="between">
      <formula>0.7</formula>
      <formula>0.89</formula>
    </cfRule>
    <cfRule type="cellIs" dxfId="57" priority="76" stopIfTrue="1" operator="between">
      <formula>0</formula>
      <formula>0.69</formula>
    </cfRule>
  </conditionalFormatting>
  <conditionalFormatting sqref="Z32">
    <cfRule type="iconSet" priority="69">
      <iconSet iconSet="3TrafficLights2">
        <cfvo type="percent" val="0"/>
        <cfvo type="num" val="0.7"/>
        <cfvo type="num" val="0.9"/>
      </iconSet>
    </cfRule>
    <cfRule type="cellIs" dxfId="56" priority="70" stopIfTrue="1" operator="greaterThan">
      <formula>0.9</formula>
    </cfRule>
    <cfRule type="cellIs" dxfId="55" priority="71" stopIfTrue="1" operator="between">
      <formula>0.7</formula>
      <formula>0.89</formula>
    </cfRule>
    <cfRule type="cellIs" dxfId="54" priority="72" stopIfTrue="1" operator="between">
      <formula>0</formula>
      <formula>0.69</formula>
    </cfRule>
  </conditionalFormatting>
  <conditionalFormatting sqref="Z16">
    <cfRule type="iconSet" priority="65">
      <iconSet iconSet="3TrafficLights2">
        <cfvo type="percent" val="0"/>
        <cfvo type="num" val="0.7"/>
        <cfvo type="num" val="0.9"/>
      </iconSet>
    </cfRule>
    <cfRule type="cellIs" dxfId="53" priority="66" stopIfTrue="1" operator="greaterThan">
      <formula>0.9</formula>
    </cfRule>
    <cfRule type="cellIs" dxfId="52" priority="67" stopIfTrue="1" operator="between">
      <formula>0.7</formula>
      <formula>0.89</formula>
    </cfRule>
    <cfRule type="cellIs" dxfId="51" priority="68" stopIfTrue="1" operator="between">
      <formula>0</formula>
      <formula>0.69</formula>
    </cfRule>
  </conditionalFormatting>
  <conditionalFormatting sqref="Z19">
    <cfRule type="iconSet" priority="57">
      <iconSet iconSet="3TrafficLights2">
        <cfvo type="percent" val="0"/>
        <cfvo type="num" val="0.7"/>
        <cfvo type="num" val="0.9"/>
      </iconSet>
    </cfRule>
    <cfRule type="cellIs" dxfId="50" priority="58" stopIfTrue="1" operator="greaterThan">
      <formula>0.9</formula>
    </cfRule>
    <cfRule type="cellIs" dxfId="49" priority="59" stopIfTrue="1" operator="between">
      <formula>0.7</formula>
      <formula>0.89</formula>
    </cfRule>
    <cfRule type="cellIs" dxfId="48" priority="60" stopIfTrue="1" operator="between">
      <formula>0</formula>
      <formula>0.69</formula>
    </cfRule>
  </conditionalFormatting>
  <conditionalFormatting sqref="Z34">
    <cfRule type="iconSet" priority="49">
      <iconSet iconSet="3TrafficLights2">
        <cfvo type="percent" val="0"/>
        <cfvo type="num" val="0.7"/>
        <cfvo type="num" val="0.9"/>
      </iconSet>
    </cfRule>
    <cfRule type="cellIs" dxfId="47" priority="50" stopIfTrue="1" operator="greaterThan">
      <formula>0.9</formula>
    </cfRule>
    <cfRule type="cellIs" dxfId="46" priority="51" stopIfTrue="1" operator="between">
      <formula>0.7</formula>
      <formula>0.89</formula>
    </cfRule>
    <cfRule type="cellIs" dxfId="45" priority="52" stopIfTrue="1" operator="between">
      <formula>0</formula>
      <formula>0.69</formula>
    </cfRule>
  </conditionalFormatting>
  <conditionalFormatting sqref="Z35">
    <cfRule type="iconSet" priority="45">
      <iconSet iconSet="3TrafficLights2">
        <cfvo type="percent" val="0"/>
        <cfvo type="num" val="0.7"/>
        <cfvo type="num" val="0.9"/>
      </iconSet>
    </cfRule>
    <cfRule type="cellIs" dxfId="44" priority="46" stopIfTrue="1" operator="greaterThan">
      <formula>0.9</formula>
    </cfRule>
    <cfRule type="cellIs" dxfId="43" priority="47" stopIfTrue="1" operator="between">
      <formula>0.7</formula>
      <formula>0.89</formula>
    </cfRule>
    <cfRule type="cellIs" dxfId="42" priority="48" stopIfTrue="1" operator="between">
      <formula>0</formula>
      <formula>0.69</formula>
    </cfRule>
  </conditionalFormatting>
  <conditionalFormatting sqref="Z36">
    <cfRule type="iconSet" priority="41">
      <iconSet iconSet="3TrafficLights2">
        <cfvo type="percent" val="0"/>
        <cfvo type="num" val="0.7"/>
        <cfvo type="num" val="0.9"/>
      </iconSet>
    </cfRule>
    <cfRule type="cellIs" dxfId="41" priority="42" stopIfTrue="1" operator="greaterThan">
      <formula>0.9</formula>
    </cfRule>
    <cfRule type="cellIs" dxfId="40" priority="43" stopIfTrue="1" operator="between">
      <formula>0.7</formula>
      <formula>0.89</formula>
    </cfRule>
    <cfRule type="cellIs" dxfId="39" priority="44" stopIfTrue="1" operator="between">
      <formula>0</formula>
      <formula>0.69</formula>
    </cfRule>
  </conditionalFormatting>
  <conditionalFormatting sqref="Z37">
    <cfRule type="iconSet" priority="37">
      <iconSet iconSet="3TrafficLights2">
        <cfvo type="percent" val="0"/>
        <cfvo type="num" val="0.7"/>
        <cfvo type="num" val="0.9"/>
      </iconSet>
    </cfRule>
    <cfRule type="cellIs" dxfId="38" priority="38" stopIfTrue="1" operator="greaterThan">
      <formula>0.9</formula>
    </cfRule>
    <cfRule type="cellIs" dxfId="37" priority="39" stopIfTrue="1" operator="between">
      <formula>0.7</formula>
      <formula>0.89</formula>
    </cfRule>
    <cfRule type="cellIs" dxfId="36" priority="40" stopIfTrue="1" operator="between">
      <formula>0</formula>
      <formula>0.69</formula>
    </cfRule>
  </conditionalFormatting>
  <conditionalFormatting sqref="Z38">
    <cfRule type="iconSet" priority="33">
      <iconSet iconSet="3TrafficLights2">
        <cfvo type="percent" val="0"/>
        <cfvo type="num" val="0.7"/>
        <cfvo type="num" val="0.9"/>
      </iconSet>
    </cfRule>
    <cfRule type="cellIs" dxfId="35" priority="34" stopIfTrue="1" operator="greaterThan">
      <formula>0.9</formula>
    </cfRule>
    <cfRule type="cellIs" dxfId="34" priority="35" stopIfTrue="1" operator="between">
      <formula>0.7</formula>
      <formula>0.89</formula>
    </cfRule>
    <cfRule type="cellIs" dxfId="33" priority="36" stopIfTrue="1" operator="between">
      <formula>0</formula>
      <formula>0.69</formula>
    </cfRule>
  </conditionalFormatting>
  <conditionalFormatting sqref="Z39">
    <cfRule type="iconSet" priority="29">
      <iconSet iconSet="3TrafficLights2">
        <cfvo type="percent" val="0"/>
        <cfvo type="num" val="0.7"/>
        <cfvo type="num" val="0.9"/>
      </iconSet>
    </cfRule>
    <cfRule type="cellIs" dxfId="32" priority="30" stopIfTrue="1" operator="greaterThan">
      <formula>0.9</formula>
    </cfRule>
    <cfRule type="cellIs" dxfId="31" priority="31" stopIfTrue="1" operator="between">
      <formula>0.7</formula>
      <formula>0.89</formula>
    </cfRule>
    <cfRule type="cellIs" dxfId="30" priority="32" stopIfTrue="1" operator="between">
      <formula>0</formula>
      <formula>0.69</formula>
    </cfRule>
  </conditionalFormatting>
  <conditionalFormatting sqref="Z29:Z30">
    <cfRule type="iconSet" priority="153">
      <iconSet iconSet="3TrafficLights2">
        <cfvo type="percent" val="0"/>
        <cfvo type="num" val="0.7"/>
        <cfvo type="num" val="0.9"/>
      </iconSet>
    </cfRule>
    <cfRule type="cellIs" dxfId="29" priority="154" stopIfTrue="1" operator="greaterThan">
      <formula>0.9</formula>
    </cfRule>
    <cfRule type="cellIs" dxfId="28" priority="155" stopIfTrue="1" operator="between">
      <formula>0.7</formula>
      <formula>0.89</formula>
    </cfRule>
    <cfRule type="cellIs" dxfId="27" priority="156" stopIfTrue="1" operator="between">
      <formula>0</formula>
      <formula>0.69</formula>
    </cfRule>
  </conditionalFormatting>
  <conditionalFormatting sqref="Z14">
    <cfRule type="iconSet" priority="25">
      <iconSet iconSet="3TrafficLights2">
        <cfvo type="percent" val="0"/>
        <cfvo type="num" val="0.7"/>
        <cfvo type="num" val="0.9"/>
      </iconSet>
    </cfRule>
    <cfRule type="cellIs" dxfId="26" priority="26" stopIfTrue="1" operator="greaterThan">
      <formula>0.9</formula>
    </cfRule>
    <cfRule type="cellIs" dxfId="25" priority="27" stopIfTrue="1" operator="between">
      <formula>0.7</formula>
      <formula>0.89</formula>
    </cfRule>
    <cfRule type="cellIs" dxfId="24" priority="28" stopIfTrue="1" operator="between">
      <formula>0</formula>
      <formula>0.69</formula>
    </cfRule>
  </conditionalFormatting>
  <conditionalFormatting sqref="Z15">
    <cfRule type="iconSet" priority="21">
      <iconSet iconSet="3TrafficLights2">
        <cfvo type="percent" val="0"/>
        <cfvo type="num" val="0.7"/>
        <cfvo type="num" val="0.9"/>
      </iconSet>
    </cfRule>
    <cfRule type="cellIs" dxfId="23" priority="22" stopIfTrue="1" operator="greaterThan">
      <formula>0.9</formula>
    </cfRule>
    <cfRule type="cellIs" dxfId="22" priority="23" stopIfTrue="1" operator="between">
      <formula>0.7</formula>
      <formula>0.89</formula>
    </cfRule>
    <cfRule type="cellIs" dxfId="21" priority="24" stopIfTrue="1" operator="between">
      <formula>0</formula>
      <formula>0.69</formula>
    </cfRule>
  </conditionalFormatting>
  <conditionalFormatting sqref="Z17">
    <cfRule type="iconSet" priority="17">
      <iconSet iconSet="3TrafficLights2">
        <cfvo type="percent" val="0"/>
        <cfvo type="num" val="0.7"/>
        <cfvo type="num" val="0.9"/>
      </iconSet>
    </cfRule>
    <cfRule type="cellIs" dxfId="20" priority="18" stopIfTrue="1" operator="greaterThan">
      <formula>0.9</formula>
    </cfRule>
    <cfRule type="cellIs" dxfId="19" priority="19" stopIfTrue="1" operator="between">
      <formula>0.7</formula>
      <formula>0.89</formula>
    </cfRule>
    <cfRule type="cellIs" dxfId="18" priority="20" stopIfTrue="1" operator="between">
      <formula>0</formula>
      <formula>0.69</formula>
    </cfRule>
  </conditionalFormatting>
  <conditionalFormatting sqref="Z18">
    <cfRule type="iconSet" priority="13">
      <iconSet iconSet="3TrafficLights2">
        <cfvo type="percent" val="0"/>
        <cfvo type="num" val="0.7"/>
        <cfvo type="num" val="0.9"/>
      </iconSet>
    </cfRule>
    <cfRule type="cellIs" dxfId="17" priority="14" stopIfTrue="1" operator="greaterThan">
      <formula>0.9</formula>
    </cfRule>
    <cfRule type="cellIs" dxfId="16" priority="15" stopIfTrue="1" operator="between">
      <formula>0.7</formula>
      <formula>0.89</formula>
    </cfRule>
    <cfRule type="cellIs" dxfId="15" priority="16" stopIfTrue="1" operator="between">
      <formula>0</formula>
      <formula>0.69</formula>
    </cfRule>
  </conditionalFormatting>
  <conditionalFormatting sqref="Z33">
    <cfRule type="iconSet" priority="9">
      <iconSet iconSet="3TrafficLights2">
        <cfvo type="percent" val="0"/>
        <cfvo type="num" val="0.7"/>
        <cfvo type="num" val="0.9"/>
      </iconSet>
    </cfRule>
    <cfRule type="cellIs" dxfId="14" priority="10" stopIfTrue="1" operator="greaterThan">
      <formula>0.9</formula>
    </cfRule>
    <cfRule type="cellIs" dxfId="13" priority="11" stopIfTrue="1" operator="between">
      <formula>0.7</formula>
      <formula>0.89</formula>
    </cfRule>
    <cfRule type="cellIs" dxfId="12" priority="12" stopIfTrue="1" operator="between">
      <formula>0</formula>
      <formula>0.69</formula>
    </cfRule>
  </conditionalFormatting>
  <conditionalFormatting sqref="Z20:Z22">
    <cfRule type="iconSet" priority="5">
      <iconSet iconSet="3TrafficLights2">
        <cfvo type="percent" val="0"/>
        <cfvo type="num" val="0.7"/>
        <cfvo type="num" val="0.9"/>
      </iconSet>
    </cfRule>
    <cfRule type="cellIs" dxfId="11" priority="6" stopIfTrue="1" operator="greaterThan">
      <formula>0.9</formula>
    </cfRule>
    <cfRule type="cellIs" dxfId="10" priority="7" stopIfTrue="1" operator="between">
      <formula>0.7</formula>
      <formula>0.89</formula>
    </cfRule>
    <cfRule type="cellIs" dxfId="9" priority="8" stopIfTrue="1" operator="between">
      <formula>0</formula>
      <formula>0.69</formula>
    </cfRule>
  </conditionalFormatting>
  <dataValidations count="1">
    <dataValidation type="list" allowBlank="1" showInputMessage="1" showErrorMessage="1" sqref="C41">
      <formula1>version_poa</formula1>
    </dataValidation>
  </dataValidations>
  <pageMargins left="0.39370078740157483" right="0.39370078740157483" top="0.39370078740157483" bottom="0.39370078740157483" header="0.31496062992125984" footer="0.19685039370078741"/>
  <pageSetup scale="40" orientation="landscape" r:id="rId1"/>
  <headerFooter>
    <oddFooter>&amp;L&amp;D&amp;C&amp;F&amp;R&amp;N</oddFooter>
  </headerFooter>
  <colBreaks count="1" manualBreakCount="1">
    <brk id="11" max="42"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F9"/>
  <sheetViews>
    <sheetView workbookViewId="0">
      <selection activeCell="B14" sqref="B14"/>
    </sheetView>
  </sheetViews>
  <sheetFormatPr baseColWidth="10" defaultRowHeight="15" x14ac:dyDescent="0.25"/>
  <cols>
    <col min="2" max="2" width="41.7109375" customWidth="1"/>
    <col min="4" max="4" width="40.7109375" customWidth="1"/>
    <col min="5" max="5" width="7.140625" customWidth="1"/>
    <col min="6" max="6" width="42.42578125" customWidth="1"/>
  </cols>
  <sheetData>
    <row r="3" spans="2:6" x14ac:dyDescent="0.25">
      <c r="B3" s="108" t="s">
        <v>128</v>
      </c>
      <c r="D3" s="108" t="s">
        <v>129</v>
      </c>
      <c r="F3" s="108" t="s">
        <v>214</v>
      </c>
    </row>
    <row r="4" spans="2:6" x14ac:dyDescent="0.25">
      <c r="B4" t="s">
        <v>130</v>
      </c>
      <c r="D4" t="s">
        <v>132</v>
      </c>
      <c r="F4" t="s">
        <v>137</v>
      </c>
    </row>
    <row r="5" spans="2:6" x14ac:dyDescent="0.25">
      <c r="B5" t="s">
        <v>131</v>
      </c>
      <c r="D5" t="s">
        <v>133</v>
      </c>
      <c r="F5" t="s">
        <v>138</v>
      </c>
    </row>
    <row r="6" spans="2:6" x14ac:dyDescent="0.25">
      <c r="B6" t="s">
        <v>141</v>
      </c>
      <c r="D6" t="s">
        <v>134</v>
      </c>
      <c r="F6" t="s">
        <v>140</v>
      </c>
    </row>
    <row r="7" spans="2:6" x14ac:dyDescent="0.25">
      <c r="B7" t="s">
        <v>135</v>
      </c>
      <c r="D7" t="s">
        <v>143</v>
      </c>
      <c r="F7" t="s">
        <v>139</v>
      </c>
    </row>
    <row r="8" spans="2:6" x14ac:dyDescent="0.25">
      <c r="B8" t="s">
        <v>136</v>
      </c>
      <c r="D8" t="s">
        <v>144</v>
      </c>
    </row>
    <row r="9" spans="2:6" x14ac:dyDescent="0.25">
      <c r="B9" t="s">
        <v>142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58"/>
  <sheetViews>
    <sheetView zoomScale="70" zoomScaleNormal="70" workbookViewId="0">
      <selection activeCell="H43" sqref="H43:H47"/>
    </sheetView>
  </sheetViews>
  <sheetFormatPr baseColWidth="10" defaultRowHeight="15" x14ac:dyDescent="0.25"/>
  <cols>
    <col min="8" max="8" width="15" customWidth="1"/>
    <col min="24" max="25" width="49.42578125" customWidth="1"/>
    <col min="26" max="26" width="223.42578125" style="54" bestFit="1" customWidth="1"/>
  </cols>
  <sheetData>
    <row r="1" spans="2:26" x14ac:dyDescent="0.25">
      <c r="Z1" s="54" t="s">
        <v>190</v>
      </c>
    </row>
    <row r="2" spans="2:26" ht="15.75" x14ac:dyDescent="0.25">
      <c r="B2" t="s">
        <v>148</v>
      </c>
      <c r="H2" s="52" t="s">
        <v>51</v>
      </c>
      <c r="I2" s="422" t="s">
        <v>99</v>
      </c>
      <c r="J2" s="423"/>
      <c r="K2" s="1"/>
      <c r="L2" s="422" t="s">
        <v>101</v>
      </c>
      <c r="M2" s="424"/>
      <c r="N2" s="423"/>
      <c r="X2" s="256" t="s">
        <v>59</v>
      </c>
      <c r="Y2" s="425" t="s">
        <v>176</v>
      </c>
      <c r="Z2" s="53" t="s">
        <v>150</v>
      </c>
    </row>
    <row r="3" spans="2:26" x14ac:dyDescent="0.25">
      <c r="B3" t="s">
        <v>186</v>
      </c>
      <c r="H3" t="s">
        <v>187</v>
      </c>
      <c r="L3" t="s">
        <v>189</v>
      </c>
      <c r="X3" s="256"/>
      <c r="Y3" s="426"/>
      <c r="Z3" s="53" t="s">
        <v>151</v>
      </c>
    </row>
    <row r="4" spans="2:26" ht="15.75" x14ac:dyDescent="0.25">
      <c r="B4" t="s">
        <v>2</v>
      </c>
      <c r="H4" t="s">
        <v>52</v>
      </c>
      <c r="I4" s="1" t="s">
        <v>96</v>
      </c>
      <c r="J4" s="1"/>
      <c r="L4" t="s">
        <v>26</v>
      </c>
      <c r="M4" s="1"/>
      <c r="N4" s="1"/>
      <c r="X4" s="256"/>
      <c r="Y4" s="426"/>
      <c r="Z4" s="53" t="s">
        <v>152</v>
      </c>
    </row>
    <row r="5" spans="2:26" ht="15.75" x14ac:dyDescent="0.25">
      <c r="B5" t="s">
        <v>109</v>
      </c>
      <c r="H5" t="s">
        <v>53</v>
      </c>
      <c r="I5" s="1" t="s">
        <v>95</v>
      </c>
      <c r="J5" s="1"/>
      <c r="L5" t="s">
        <v>27</v>
      </c>
      <c r="M5" s="1"/>
      <c r="N5" s="1"/>
      <c r="X5" s="256"/>
      <c r="Y5" s="426"/>
      <c r="Z5" s="53" t="s">
        <v>153</v>
      </c>
    </row>
    <row r="6" spans="2:26" ht="15.75" x14ac:dyDescent="0.25">
      <c r="B6" t="s">
        <v>79</v>
      </c>
      <c r="H6" t="s">
        <v>54</v>
      </c>
      <c r="I6" s="1" t="s">
        <v>94</v>
      </c>
      <c r="J6" s="1"/>
      <c r="L6" t="s">
        <v>28</v>
      </c>
      <c r="M6" s="1"/>
      <c r="N6" s="1"/>
      <c r="X6" s="256"/>
      <c r="Y6" s="427"/>
      <c r="Z6" s="53" t="s">
        <v>154</v>
      </c>
    </row>
    <row r="7" spans="2:26" ht="15.75" x14ac:dyDescent="0.25">
      <c r="B7" t="s">
        <v>83</v>
      </c>
      <c r="H7" t="s">
        <v>55</v>
      </c>
      <c r="I7" s="1" t="s">
        <v>98</v>
      </c>
      <c r="J7" s="1"/>
      <c r="L7" t="s">
        <v>29</v>
      </c>
      <c r="M7" s="1"/>
      <c r="N7" s="1"/>
      <c r="Z7" s="54" t="s">
        <v>190</v>
      </c>
    </row>
    <row r="8" spans="2:26" ht="15.75" x14ac:dyDescent="0.25">
      <c r="B8" t="s">
        <v>93</v>
      </c>
      <c r="H8" t="s">
        <v>56</v>
      </c>
      <c r="I8" s="1" t="s">
        <v>97</v>
      </c>
      <c r="J8" s="1"/>
      <c r="L8" t="s">
        <v>30</v>
      </c>
      <c r="M8" s="1"/>
      <c r="N8" s="1"/>
      <c r="X8" s="428" t="s">
        <v>68</v>
      </c>
      <c r="Y8" s="429" t="s">
        <v>180</v>
      </c>
      <c r="Z8" s="55" t="s">
        <v>155</v>
      </c>
    </row>
    <row r="9" spans="2:26" ht="15.75" x14ac:dyDescent="0.25">
      <c r="H9" s="5" t="s">
        <v>100</v>
      </c>
      <c r="I9" s="1"/>
      <c r="J9" s="1"/>
      <c r="K9" s="1"/>
      <c r="L9" s="1"/>
      <c r="M9" s="1"/>
      <c r="N9" s="1"/>
      <c r="X9" s="428"/>
      <c r="Y9" s="430"/>
      <c r="Z9" s="55" t="s">
        <v>156</v>
      </c>
    </row>
    <row r="10" spans="2:26" ht="15.75" x14ac:dyDescent="0.25">
      <c r="H10" s="1" t="s">
        <v>150</v>
      </c>
      <c r="I10" s="1"/>
      <c r="J10" s="1"/>
      <c r="K10" s="1"/>
      <c r="L10" s="52" t="s">
        <v>33</v>
      </c>
      <c r="M10" s="72"/>
      <c r="N10" s="71"/>
      <c r="X10" s="428"/>
      <c r="Y10" s="431"/>
      <c r="Z10" s="55" t="s">
        <v>157</v>
      </c>
    </row>
    <row r="11" spans="2:26" ht="15.75" x14ac:dyDescent="0.25">
      <c r="H11" s="1" t="s">
        <v>151</v>
      </c>
      <c r="I11" s="1"/>
      <c r="J11" s="1"/>
      <c r="K11" s="1"/>
      <c r="L11" s="1" t="s">
        <v>34</v>
      </c>
      <c r="M11" s="1"/>
      <c r="N11" s="1"/>
      <c r="Z11" s="54" t="s">
        <v>190</v>
      </c>
    </row>
    <row r="12" spans="2:26" ht="15.75" x14ac:dyDescent="0.25">
      <c r="B12" s="422" t="s">
        <v>33</v>
      </c>
      <c r="C12" s="424"/>
      <c r="D12" s="423"/>
      <c r="H12" s="1" t="s">
        <v>152</v>
      </c>
      <c r="I12" s="1"/>
      <c r="J12" s="1"/>
      <c r="K12" s="1"/>
      <c r="L12" s="1" t="s">
        <v>35</v>
      </c>
      <c r="M12" s="1"/>
      <c r="N12" s="1"/>
      <c r="X12" s="256" t="s">
        <v>72</v>
      </c>
      <c r="Y12" s="425" t="s">
        <v>178</v>
      </c>
      <c r="Z12" s="53" t="s">
        <v>158</v>
      </c>
    </row>
    <row r="13" spans="2:26" ht="15.75" x14ac:dyDescent="0.25">
      <c r="B13" t="s">
        <v>188</v>
      </c>
      <c r="C13" s="1"/>
      <c r="D13" s="1"/>
      <c r="H13" s="1" t="s">
        <v>153</v>
      </c>
      <c r="I13" s="1"/>
      <c r="J13" s="1"/>
      <c r="K13" s="1"/>
      <c r="L13" s="1" t="s">
        <v>36</v>
      </c>
      <c r="M13" s="1"/>
      <c r="N13" s="1"/>
      <c r="X13" s="256"/>
      <c r="Y13" s="426"/>
      <c r="Z13" s="53" t="s">
        <v>159</v>
      </c>
    </row>
    <row r="14" spans="2:26" ht="15.75" x14ac:dyDescent="0.25">
      <c r="B14" s="1" t="s">
        <v>34</v>
      </c>
      <c r="C14" s="1"/>
      <c r="D14" s="1"/>
      <c r="H14" s="1" t="s">
        <v>154</v>
      </c>
      <c r="I14" s="1"/>
      <c r="J14" s="1"/>
      <c r="K14" s="1"/>
      <c r="L14" s="1" t="s">
        <v>37</v>
      </c>
      <c r="M14" s="1"/>
      <c r="N14" s="1"/>
      <c r="X14" s="256"/>
      <c r="Y14" s="426"/>
      <c r="Z14" s="53" t="s">
        <v>160</v>
      </c>
    </row>
    <row r="15" spans="2:26" ht="15.75" x14ac:dyDescent="0.25">
      <c r="B15" s="1" t="s">
        <v>35</v>
      </c>
      <c r="C15" s="1"/>
      <c r="D15" s="1"/>
      <c r="H15" s="1" t="s">
        <v>162</v>
      </c>
      <c r="I15" s="1"/>
      <c r="J15" s="1"/>
      <c r="K15" s="1"/>
      <c r="L15" s="1" t="s">
        <v>38</v>
      </c>
      <c r="M15" s="1"/>
      <c r="N15" s="1"/>
      <c r="X15" s="256"/>
      <c r="Y15" s="426"/>
      <c r="Z15" s="53" t="s">
        <v>161</v>
      </c>
    </row>
    <row r="16" spans="2:26" ht="15.75" x14ac:dyDescent="0.25">
      <c r="B16" s="1" t="s">
        <v>36</v>
      </c>
      <c r="C16" s="1"/>
      <c r="D16" s="1"/>
      <c r="H16" s="1" t="s">
        <v>164</v>
      </c>
      <c r="I16" s="1"/>
      <c r="J16" s="1"/>
      <c r="K16" s="1"/>
      <c r="L16" s="1" t="s">
        <v>39</v>
      </c>
      <c r="M16" s="1"/>
      <c r="N16" s="1"/>
      <c r="X16" s="256"/>
      <c r="Y16" s="426"/>
      <c r="Z16" s="53" t="s">
        <v>163</v>
      </c>
    </row>
    <row r="17" spans="2:26" ht="15.75" x14ac:dyDescent="0.25">
      <c r="B17" s="1" t="s">
        <v>37</v>
      </c>
      <c r="C17" s="1"/>
      <c r="D17" s="1"/>
      <c r="H17" s="1" t="s">
        <v>155</v>
      </c>
      <c r="I17" s="1"/>
      <c r="J17" s="1"/>
      <c r="K17" s="1"/>
      <c r="L17" s="1" t="s">
        <v>40</v>
      </c>
      <c r="M17" s="1"/>
      <c r="N17" s="1"/>
      <c r="X17" s="256"/>
      <c r="Y17" s="427"/>
      <c r="Z17" s="53" t="s">
        <v>165</v>
      </c>
    </row>
    <row r="18" spans="2:26" ht="15.75" x14ac:dyDescent="0.25">
      <c r="B18" s="1" t="s">
        <v>38</v>
      </c>
      <c r="C18" s="1"/>
      <c r="D18" s="1"/>
      <c r="H18" s="1"/>
      <c r="I18" s="1"/>
      <c r="J18" s="1"/>
      <c r="K18" s="1"/>
      <c r="L18" s="1"/>
      <c r="M18" s="1"/>
      <c r="N18" s="1"/>
      <c r="Z18" s="54" t="s">
        <v>190</v>
      </c>
    </row>
    <row r="19" spans="2:26" ht="15.75" x14ac:dyDescent="0.25">
      <c r="B19" s="1" t="s">
        <v>39</v>
      </c>
      <c r="C19" s="1"/>
      <c r="D19" s="1"/>
      <c r="H19" s="1" t="s">
        <v>156</v>
      </c>
      <c r="I19" s="1"/>
      <c r="J19" s="1"/>
      <c r="K19" s="1"/>
      <c r="L19" s="1" t="s">
        <v>41</v>
      </c>
      <c r="M19" s="1"/>
      <c r="N19" s="1"/>
      <c r="X19" s="256" t="s">
        <v>65</v>
      </c>
      <c r="Y19" s="425" t="s">
        <v>179</v>
      </c>
      <c r="Z19" s="53" t="s">
        <v>149</v>
      </c>
    </row>
    <row r="20" spans="2:26" ht="15.75" x14ac:dyDescent="0.25">
      <c r="B20" s="1" t="s">
        <v>40</v>
      </c>
      <c r="C20" s="1"/>
      <c r="D20" s="1"/>
      <c r="H20" s="1" t="s">
        <v>157</v>
      </c>
      <c r="I20" s="1"/>
      <c r="J20" s="1"/>
      <c r="K20" s="1"/>
      <c r="L20" s="1" t="s">
        <v>42</v>
      </c>
      <c r="M20" s="1"/>
      <c r="N20" s="1"/>
      <c r="X20" s="256"/>
      <c r="Y20" s="426"/>
      <c r="Z20" s="53" t="s">
        <v>166</v>
      </c>
    </row>
    <row r="21" spans="2:26" ht="15.75" x14ac:dyDescent="0.25">
      <c r="B21" s="1" t="s">
        <v>41</v>
      </c>
      <c r="C21" s="1"/>
      <c r="D21" s="1"/>
      <c r="H21" s="1" t="s">
        <v>158</v>
      </c>
      <c r="I21" s="1"/>
      <c r="J21" s="1"/>
      <c r="K21" s="1"/>
      <c r="L21" s="1" t="s">
        <v>43</v>
      </c>
      <c r="M21" s="1"/>
      <c r="N21" s="1"/>
      <c r="X21" s="256"/>
      <c r="Y21" s="426"/>
      <c r="Z21" s="53" t="s">
        <v>167</v>
      </c>
    </row>
    <row r="22" spans="2:26" ht="15.75" x14ac:dyDescent="0.25">
      <c r="B22" s="1" t="s">
        <v>42</v>
      </c>
      <c r="C22" s="1"/>
      <c r="D22" s="1"/>
      <c r="H22" s="1" t="s">
        <v>159</v>
      </c>
      <c r="I22" s="1"/>
      <c r="J22" s="1"/>
      <c r="K22" s="1"/>
      <c r="L22" s="1" t="s">
        <v>44</v>
      </c>
      <c r="M22" s="1"/>
      <c r="N22" s="1"/>
      <c r="X22" s="256"/>
      <c r="Y22" s="426"/>
      <c r="Z22" s="53" t="s">
        <v>162</v>
      </c>
    </row>
    <row r="23" spans="2:26" ht="15.75" x14ac:dyDescent="0.25">
      <c r="B23" s="1" t="s">
        <v>43</v>
      </c>
      <c r="C23" s="1"/>
      <c r="D23" s="1"/>
      <c r="H23" s="1" t="s">
        <v>160</v>
      </c>
      <c r="I23" s="1"/>
      <c r="J23" s="1"/>
      <c r="K23" s="1"/>
      <c r="L23" s="1" t="s">
        <v>45</v>
      </c>
      <c r="M23" s="1"/>
      <c r="N23" s="1"/>
      <c r="X23" s="256"/>
      <c r="Y23" s="426"/>
      <c r="Z23" s="53" t="s">
        <v>164</v>
      </c>
    </row>
    <row r="24" spans="2:26" ht="15.75" x14ac:dyDescent="0.25">
      <c r="B24" s="1" t="s">
        <v>44</v>
      </c>
      <c r="C24" s="1"/>
      <c r="D24" s="1"/>
      <c r="H24" s="1" t="s">
        <v>161</v>
      </c>
      <c r="I24" s="1"/>
      <c r="J24" s="1"/>
      <c r="K24" s="1"/>
      <c r="L24" s="1" t="s">
        <v>46</v>
      </c>
      <c r="M24" s="1"/>
      <c r="N24" s="1"/>
      <c r="X24" s="256"/>
      <c r="Y24" s="427"/>
      <c r="Z24" s="53" t="s">
        <v>168</v>
      </c>
    </row>
    <row r="25" spans="2:26" ht="15.75" x14ac:dyDescent="0.25">
      <c r="B25" s="1" t="s">
        <v>45</v>
      </c>
      <c r="C25" s="1"/>
      <c r="D25" s="1"/>
      <c r="H25" s="1" t="s">
        <v>163</v>
      </c>
      <c r="I25" s="1"/>
      <c r="J25" s="1"/>
      <c r="K25" s="1"/>
      <c r="L25" s="1" t="s">
        <v>47</v>
      </c>
      <c r="M25" s="1"/>
      <c r="N25" s="1"/>
      <c r="Z25" s="54" t="s">
        <v>190</v>
      </c>
    </row>
    <row r="26" spans="2:26" ht="15.75" x14ac:dyDescent="0.25">
      <c r="B26" s="1" t="s">
        <v>46</v>
      </c>
      <c r="C26" s="1"/>
      <c r="D26" s="1"/>
      <c r="H26" s="1" t="s">
        <v>165</v>
      </c>
      <c r="I26" s="1"/>
      <c r="J26" s="1"/>
      <c r="K26" s="1"/>
      <c r="L26" s="1" t="s">
        <v>48</v>
      </c>
      <c r="M26" s="1"/>
      <c r="N26" s="1"/>
      <c r="X26" s="256" t="s">
        <v>85</v>
      </c>
      <c r="Y26" s="425" t="s">
        <v>177</v>
      </c>
      <c r="Z26" s="53" t="s">
        <v>169</v>
      </c>
    </row>
    <row r="27" spans="2:26" ht="15.75" x14ac:dyDescent="0.25">
      <c r="B27" s="1" t="s">
        <v>47</v>
      </c>
      <c r="C27" s="1"/>
      <c r="D27" s="1"/>
      <c r="H27" s="1" t="s">
        <v>166</v>
      </c>
      <c r="I27" s="1"/>
      <c r="J27" s="1"/>
      <c r="K27" s="1"/>
      <c r="L27" s="1" t="s">
        <v>49</v>
      </c>
      <c r="M27" s="1"/>
      <c r="N27" s="1"/>
      <c r="X27" s="256"/>
      <c r="Y27" s="426"/>
      <c r="Z27" s="53" t="s">
        <v>170</v>
      </c>
    </row>
    <row r="28" spans="2:26" ht="15.75" x14ac:dyDescent="0.25">
      <c r="B28" s="1" t="s">
        <v>48</v>
      </c>
      <c r="C28" s="1"/>
      <c r="D28" s="1"/>
      <c r="H28" s="1" t="s">
        <v>167</v>
      </c>
      <c r="I28" s="1"/>
      <c r="J28" s="1"/>
      <c r="K28" s="1"/>
      <c r="L28" s="1" t="s">
        <v>50</v>
      </c>
      <c r="M28" s="1"/>
      <c r="N28" s="1"/>
      <c r="X28" s="256"/>
      <c r="Y28" s="426"/>
      <c r="Z28" s="53" t="s">
        <v>171</v>
      </c>
    </row>
    <row r="29" spans="2:26" ht="15.75" x14ac:dyDescent="0.25">
      <c r="B29" s="1" t="s">
        <v>49</v>
      </c>
      <c r="C29" s="1"/>
      <c r="D29" s="1"/>
      <c r="H29" s="1" t="s">
        <v>168</v>
      </c>
      <c r="I29" s="1"/>
      <c r="J29" s="1"/>
      <c r="K29" s="1"/>
      <c r="L29" s="1"/>
      <c r="M29" s="1"/>
      <c r="N29" s="1"/>
      <c r="X29" s="256"/>
      <c r="Y29" s="426"/>
      <c r="Z29" s="53" t="s">
        <v>172</v>
      </c>
    </row>
    <row r="30" spans="2:26" ht="15.75" x14ac:dyDescent="0.25">
      <c r="B30" s="1" t="s">
        <v>50</v>
      </c>
      <c r="H30" s="1" t="s">
        <v>149</v>
      </c>
      <c r="I30" s="1"/>
      <c r="J30" s="1"/>
      <c r="K30" s="1"/>
      <c r="L30" s="1"/>
      <c r="M30" s="1"/>
      <c r="N30" s="1"/>
      <c r="X30" s="256"/>
      <c r="Y30" s="426"/>
      <c r="Z30" s="53" t="s">
        <v>173</v>
      </c>
    </row>
    <row r="31" spans="2:26" ht="15.75" x14ac:dyDescent="0.25">
      <c r="H31" s="1" t="s">
        <v>169</v>
      </c>
      <c r="I31" s="1"/>
      <c r="J31" s="1"/>
      <c r="K31" s="1"/>
      <c r="L31" s="1"/>
      <c r="M31" s="1"/>
      <c r="N31" s="1"/>
      <c r="X31" s="256"/>
      <c r="Y31" s="426"/>
      <c r="Z31" s="53" t="s">
        <v>174</v>
      </c>
    </row>
    <row r="32" spans="2:26" ht="15.75" customHeight="1" x14ac:dyDescent="0.25">
      <c r="H32" s="1" t="s">
        <v>170</v>
      </c>
      <c r="I32" s="1"/>
      <c r="J32" s="1"/>
      <c r="K32" s="1"/>
      <c r="L32" s="1"/>
      <c r="M32" s="1"/>
      <c r="N32" s="1"/>
      <c r="X32" s="256"/>
      <c r="Y32" s="427"/>
      <c r="Z32" s="53" t="s">
        <v>175</v>
      </c>
    </row>
    <row r="33" spans="2:25" ht="15.75" x14ac:dyDescent="0.25">
      <c r="H33" s="1" t="s">
        <v>171</v>
      </c>
      <c r="I33" s="1"/>
      <c r="J33" s="1"/>
      <c r="K33" s="1"/>
      <c r="L33" s="1"/>
      <c r="M33" s="1"/>
      <c r="N33" s="1"/>
    </row>
    <row r="34" spans="2:25" ht="15.75" x14ac:dyDescent="0.25">
      <c r="H34" s="1" t="s">
        <v>172</v>
      </c>
      <c r="I34" s="1"/>
      <c r="J34" s="1"/>
      <c r="K34" s="1"/>
      <c r="L34" s="1"/>
      <c r="M34" s="1"/>
      <c r="N34" s="1"/>
    </row>
    <row r="35" spans="2:25" ht="15.75" x14ac:dyDescent="0.25">
      <c r="H35" s="1" t="s">
        <v>173</v>
      </c>
      <c r="I35" s="1"/>
      <c r="J35" s="1"/>
      <c r="K35" s="1"/>
      <c r="L35" s="1"/>
      <c r="M35" s="1"/>
      <c r="N35" s="1"/>
    </row>
    <row r="36" spans="2:25" ht="15.75" x14ac:dyDescent="0.25">
      <c r="H36" s="1" t="s">
        <v>174</v>
      </c>
      <c r="I36" s="1"/>
      <c r="J36" s="1"/>
      <c r="K36" s="1"/>
      <c r="L36" s="1"/>
      <c r="M36" s="1"/>
      <c r="N36" s="1"/>
    </row>
    <row r="37" spans="2:25" ht="15.75" customHeight="1" x14ac:dyDescent="0.25">
      <c r="H37" s="1" t="s">
        <v>175</v>
      </c>
      <c r="I37" s="1"/>
      <c r="J37" s="1"/>
      <c r="K37" s="1"/>
      <c r="L37" s="1"/>
      <c r="M37" s="1"/>
      <c r="N37" s="1"/>
    </row>
    <row r="38" spans="2:25" ht="15.75" x14ac:dyDescent="0.25">
      <c r="H38" s="3"/>
      <c r="I38" s="1"/>
      <c r="J38" s="1"/>
      <c r="K38" s="1"/>
      <c r="L38" s="1"/>
      <c r="M38" s="1"/>
      <c r="N38" s="1"/>
    </row>
    <row r="39" spans="2:25" ht="15.75" x14ac:dyDescent="0.25">
      <c r="H39" s="3"/>
      <c r="I39" s="1"/>
      <c r="J39" s="1"/>
      <c r="K39" s="1"/>
      <c r="L39" s="1"/>
      <c r="M39" s="1"/>
      <c r="N39" s="1"/>
      <c r="X39" t="s">
        <v>27</v>
      </c>
      <c r="Y39" s="59" t="s">
        <v>197</v>
      </c>
    </row>
    <row r="40" spans="2:25" ht="15.75" customHeight="1" x14ac:dyDescent="0.25">
      <c r="H40" s="3"/>
      <c r="I40" s="1"/>
      <c r="J40" s="1"/>
      <c r="K40" s="1"/>
      <c r="L40" s="1"/>
      <c r="M40" s="1"/>
      <c r="N40" s="1"/>
      <c r="X40" t="s">
        <v>26</v>
      </c>
      <c r="Y40" s="62" t="s">
        <v>198</v>
      </c>
    </row>
    <row r="41" spans="2:25" ht="15.75" x14ac:dyDescent="0.25">
      <c r="H41" s="3"/>
      <c r="I41" s="1"/>
      <c r="J41" s="1"/>
      <c r="K41" s="1"/>
      <c r="L41" s="1"/>
      <c r="M41" s="1"/>
      <c r="N41" s="1"/>
      <c r="X41" t="s">
        <v>29</v>
      </c>
      <c r="Y41" s="60" t="s">
        <v>199</v>
      </c>
    </row>
    <row r="42" spans="2:25" ht="15.75" x14ac:dyDescent="0.25">
      <c r="H42" s="3"/>
      <c r="I42" s="1"/>
      <c r="J42" s="1"/>
      <c r="K42" s="1"/>
      <c r="L42" s="1"/>
      <c r="M42" s="1"/>
      <c r="N42" s="1"/>
      <c r="X42" t="s">
        <v>30</v>
      </c>
      <c r="Y42" s="61" t="s">
        <v>200</v>
      </c>
    </row>
    <row r="43" spans="2:25" ht="15.75" x14ac:dyDescent="0.25">
      <c r="B43" t="s">
        <v>204</v>
      </c>
      <c r="H43" s="201" t="s">
        <v>377</v>
      </c>
      <c r="I43" s="1"/>
      <c r="J43" s="1"/>
      <c r="K43" s="1"/>
      <c r="L43" s="1"/>
      <c r="M43" s="1"/>
      <c r="N43" s="1"/>
      <c r="X43" t="s">
        <v>28</v>
      </c>
      <c r="Y43" s="59" t="s">
        <v>201</v>
      </c>
    </row>
    <row r="44" spans="2:25" ht="15.75" x14ac:dyDescent="0.25">
      <c r="B44" t="str">
        <f>+'Marco General'!C10</f>
        <v>Divulgación del Patrimonio cultural</v>
      </c>
      <c r="H44" s="201" t="s">
        <v>378</v>
      </c>
      <c r="I44" s="1"/>
      <c r="J44" s="1"/>
      <c r="K44" s="1"/>
      <c r="L44" s="1"/>
      <c r="M44" s="1"/>
      <c r="N44" s="1"/>
    </row>
    <row r="45" spans="2:25" ht="15.75" x14ac:dyDescent="0.25">
      <c r="B45" t="str">
        <f>+'Marco General'!C11</f>
        <v>Gestión de Comunicaciones</v>
      </c>
      <c r="H45" s="201" t="s">
        <v>379</v>
      </c>
    </row>
    <row r="46" spans="2:25" ht="15.75" x14ac:dyDescent="0.25">
      <c r="B46" t="str">
        <f>+'Marco General'!D10</f>
        <v>&lt;Por favor seleccione los procesos asociados a su área&gt;</v>
      </c>
      <c r="H46" s="201" t="s">
        <v>380</v>
      </c>
    </row>
    <row r="47" spans="2:25" ht="15.75" x14ac:dyDescent="0.25">
      <c r="B47" t="str">
        <f>+'Marco General'!D11</f>
        <v>&lt;Por favor seleccione los procesos asociados a su área&gt;</v>
      </c>
      <c r="H47" s="201" t="s">
        <v>381</v>
      </c>
    </row>
    <row r="48" spans="2:25" x14ac:dyDescent="0.25">
      <c r="B48" t="str">
        <f>+'Marco General'!G10</f>
        <v>&lt;Por favor seleccione los procesos asociados a su área&gt;</v>
      </c>
    </row>
    <row r="49" spans="2:26" x14ac:dyDescent="0.25">
      <c r="B49" t="str">
        <f>+'Marco General'!G11</f>
        <v>&lt;Por favor seleccione los procesos asociados a su área&gt;</v>
      </c>
    </row>
    <row r="52" spans="2:26" ht="15" customHeight="1" x14ac:dyDescent="0.25"/>
    <row r="54" spans="2:26" x14ac:dyDescent="0.25">
      <c r="Z54"/>
    </row>
    <row r="55" spans="2:26" x14ac:dyDescent="0.25">
      <c r="Z55"/>
    </row>
    <row r="56" spans="2:26" x14ac:dyDescent="0.25">
      <c r="Z56"/>
    </row>
    <row r="57" spans="2:26" x14ac:dyDescent="0.25">
      <c r="Z57"/>
    </row>
    <row r="58" spans="2:26" x14ac:dyDescent="0.25">
      <c r="Z58"/>
    </row>
  </sheetData>
  <mergeCells count="13">
    <mergeCell ref="B12:D12"/>
    <mergeCell ref="Y12:Y17"/>
    <mergeCell ref="Y19:Y24"/>
    <mergeCell ref="Y26:Y32"/>
    <mergeCell ref="X26:X32"/>
    <mergeCell ref="X12:X17"/>
    <mergeCell ref="X19:X24"/>
    <mergeCell ref="I2:J2"/>
    <mergeCell ref="L2:N2"/>
    <mergeCell ref="X2:X6"/>
    <mergeCell ref="Y2:Y6"/>
    <mergeCell ref="X8:X10"/>
    <mergeCell ref="Y8:Y10"/>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61"/>
  <sheetViews>
    <sheetView zoomScale="85" zoomScaleNormal="85" workbookViewId="0">
      <selection activeCell="D23" sqref="D23"/>
    </sheetView>
  </sheetViews>
  <sheetFormatPr baseColWidth="10" defaultColWidth="11.42578125" defaultRowHeight="15" x14ac:dyDescent="0.25"/>
  <cols>
    <col min="1" max="2" width="13.5703125" customWidth="1"/>
    <col min="3" max="3" width="28.85546875" customWidth="1"/>
    <col min="4" max="4" width="40.28515625" customWidth="1"/>
    <col min="5" max="5" width="5" bestFit="1" customWidth="1"/>
    <col min="6" max="6" width="5.5703125" bestFit="1" customWidth="1"/>
    <col min="7" max="9" width="5" bestFit="1" customWidth="1"/>
    <col min="10" max="10" width="3.5703125" customWidth="1"/>
    <col min="11" max="11" width="5" bestFit="1" customWidth="1"/>
    <col min="12" max="12" width="4.28515625" customWidth="1"/>
    <col min="13" max="13" width="5.5703125" bestFit="1" customWidth="1"/>
    <col min="14" max="14" width="6.28515625" bestFit="1" customWidth="1"/>
    <col min="15" max="15" width="11.140625" bestFit="1" customWidth="1"/>
    <col min="16" max="16" width="11.42578125" style="146" customWidth="1"/>
    <col min="17" max="17" width="15.42578125" customWidth="1"/>
    <col min="18" max="18" width="13" customWidth="1"/>
    <col min="19" max="19" width="12.85546875" customWidth="1"/>
    <col min="20" max="31" width="11.42578125" style="146"/>
  </cols>
  <sheetData>
    <row r="1" spans="1:23" s="146" customFormat="1" x14ac:dyDescent="0.25">
      <c r="A1" s="223"/>
      <c r="B1" s="223"/>
      <c r="C1" s="223"/>
      <c r="D1" s="223"/>
      <c r="E1" s="223"/>
      <c r="F1" s="223"/>
      <c r="G1" s="223"/>
      <c r="H1" s="223"/>
      <c r="I1" s="223"/>
      <c r="J1" s="223"/>
      <c r="K1" s="223"/>
      <c r="L1" s="223"/>
      <c r="M1" s="223"/>
      <c r="N1" s="223"/>
      <c r="O1" s="223"/>
    </row>
    <row r="2" spans="1:23" s="146" customFormat="1" x14ac:dyDescent="0.25">
      <c r="A2" s="437" t="s">
        <v>555</v>
      </c>
      <c r="B2" s="437"/>
      <c r="C2" s="438" t="s">
        <v>556</v>
      </c>
      <c r="D2" s="439"/>
      <c r="E2" s="439"/>
      <c r="F2" s="439"/>
      <c r="G2" s="439"/>
      <c r="H2" s="439"/>
      <c r="I2" s="439"/>
      <c r="J2" s="439"/>
      <c r="K2" s="439"/>
      <c r="L2" s="439"/>
      <c r="M2" s="439"/>
      <c r="N2" s="439"/>
      <c r="O2" s="440"/>
    </row>
    <row r="3" spans="1:23" s="146" customFormat="1" ht="15" customHeight="1" x14ac:dyDescent="0.25">
      <c r="A3" s="437" t="s">
        <v>557</v>
      </c>
      <c r="B3" s="437"/>
      <c r="C3" s="438" t="s">
        <v>558</v>
      </c>
      <c r="D3" s="439"/>
      <c r="E3" s="439"/>
      <c r="F3" s="439"/>
      <c r="G3" s="439"/>
      <c r="H3" s="439"/>
      <c r="I3" s="439"/>
      <c r="J3" s="439"/>
      <c r="K3" s="439"/>
      <c r="L3" s="439"/>
      <c r="M3" s="439"/>
      <c r="N3" s="439"/>
      <c r="O3" s="440"/>
    </row>
    <row r="4" spans="1:23" s="146" customFormat="1" ht="15" customHeight="1" x14ac:dyDescent="0.25">
      <c r="A4" s="437" t="s">
        <v>559</v>
      </c>
      <c r="B4" s="437"/>
      <c r="C4" s="438" t="s">
        <v>560</v>
      </c>
      <c r="D4" s="439"/>
      <c r="E4" s="439"/>
      <c r="F4" s="439"/>
      <c r="G4" s="439"/>
      <c r="H4" s="439"/>
      <c r="I4" s="439"/>
      <c r="J4" s="439"/>
      <c r="K4" s="439"/>
      <c r="L4" s="439"/>
      <c r="M4" s="439"/>
      <c r="N4" s="439"/>
      <c r="O4" s="440"/>
    </row>
    <row r="5" spans="1:23" s="146" customFormat="1" x14ac:dyDescent="0.25">
      <c r="A5" s="223"/>
      <c r="B5" s="223"/>
      <c r="C5" s="223"/>
      <c r="D5" s="223"/>
      <c r="E5" s="223"/>
      <c r="F5" s="223"/>
      <c r="G5" s="223"/>
      <c r="H5" s="223"/>
      <c r="I5" s="223"/>
      <c r="J5" s="223"/>
      <c r="K5" s="223"/>
      <c r="L5" s="223"/>
      <c r="M5" s="223"/>
      <c r="N5" s="223"/>
      <c r="O5" s="223"/>
    </row>
    <row r="6" spans="1:23" s="146" customFormat="1" x14ac:dyDescent="0.25">
      <c r="A6" s="223"/>
      <c r="B6" s="223"/>
      <c r="C6" s="223"/>
      <c r="D6" s="223"/>
      <c r="E6" s="223"/>
      <c r="F6" s="223"/>
      <c r="G6" s="223"/>
      <c r="H6" s="223"/>
      <c r="I6" s="223"/>
      <c r="J6" s="223"/>
      <c r="K6" s="223"/>
      <c r="L6" s="223"/>
      <c r="M6" s="223"/>
      <c r="N6" s="223"/>
      <c r="O6" s="223"/>
    </row>
    <row r="7" spans="1:23" s="146" customFormat="1" x14ac:dyDescent="0.25">
      <c r="A7" s="223"/>
      <c r="B7" s="223"/>
      <c r="C7" s="223"/>
      <c r="E7" s="223"/>
      <c r="F7" s="223"/>
      <c r="G7" s="223"/>
      <c r="H7" s="223"/>
      <c r="I7" s="223"/>
      <c r="J7" s="223"/>
      <c r="K7" s="223"/>
      <c r="L7" s="223"/>
      <c r="M7" s="223"/>
      <c r="N7" s="223"/>
      <c r="O7" s="223"/>
      <c r="Q7" s="146" t="s">
        <v>575</v>
      </c>
      <c r="R7" s="146" t="s">
        <v>576</v>
      </c>
      <c r="S7" s="146" t="s">
        <v>577</v>
      </c>
      <c r="U7" s="146" t="s">
        <v>576</v>
      </c>
      <c r="V7" s="146" t="s">
        <v>577</v>
      </c>
    </row>
    <row r="8" spans="1:23" s="146" customFormat="1" x14ac:dyDescent="0.25">
      <c r="A8" s="223"/>
      <c r="B8" s="223"/>
      <c r="C8" s="223"/>
      <c r="D8" s="223"/>
      <c r="E8" s="223"/>
      <c r="F8" s="223"/>
      <c r="G8" s="223"/>
      <c r="H8" s="223"/>
      <c r="I8" s="223"/>
      <c r="J8" s="223"/>
      <c r="K8" s="223"/>
      <c r="L8" s="223"/>
      <c r="M8" s="223"/>
      <c r="N8" s="223"/>
      <c r="O8" s="223"/>
      <c r="Q8" s="146" t="s">
        <v>578</v>
      </c>
      <c r="R8" s="146">
        <f>+SUMPRODUCT(S21:S23,O21:O23)</f>
        <v>0.96187446988972725</v>
      </c>
      <c r="S8" s="146">
        <f>1-R8</f>
        <v>3.8125530110272754E-2</v>
      </c>
      <c r="T8" s="146" t="s">
        <v>559</v>
      </c>
      <c r="U8" s="253">
        <f>IF(O23*R23&gt;1,1,O23*R23)</f>
        <v>1</v>
      </c>
      <c r="V8" s="253">
        <f>1-U8</f>
        <v>0</v>
      </c>
      <c r="W8" s="146" t="s">
        <v>579</v>
      </c>
    </row>
    <row r="9" spans="1:23" s="146" customFormat="1" x14ac:dyDescent="0.25">
      <c r="A9" s="223"/>
      <c r="B9" s="223"/>
      <c r="C9" s="223"/>
      <c r="D9" s="223"/>
      <c r="E9" s="223"/>
      <c r="F9" s="223"/>
      <c r="G9" s="223"/>
      <c r="H9" s="223"/>
      <c r="I9" s="223"/>
      <c r="J9" s="223"/>
      <c r="K9" s="223"/>
      <c r="L9" s="223"/>
      <c r="M9" s="223"/>
      <c r="N9" s="223"/>
      <c r="O9" s="223"/>
      <c r="T9" s="146" t="s">
        <v>557</v>
      </c>
      <c r="U9" s="253">
        <f>IF(O22*R22&gt;1,1,O22*R22)</f>
        <v>0.64999999999999991</v>
      </c>
      <c r="V9" s="253">
        <f t="shared" ref="V9:V11" si="0">1-U9</f>
        <v>0.35000000000000009</v>
      </c>
      <c r="W9" s="146" t="s">
        <v>580</v>
      </c>
    </row>
    <row r="10" spans="1:23" s="146" customFormat="1" x14ac:dyDescent="0.25">
      <c r="A10" s="223"/>
      <c r="B10" s="223"/>
      <c r="C10" s="223"/>
      <c r="D10" s="223"/>
      <c r="E10" s="223"/>
      <c r="F10" s="223"/>
      <c r="G10" s="223"/>
      <c r="H10" s="223"/>
      <c r="I10" s="223"/>
      <c r="J10" s="223"/>
      <c r="K10" s="223"/>
      <c r="L10" s="223"/>
      <c r="M10" s="223"/>
      <c r="N10" s="223"/>
      <c r="O10" s="223"/>
      <c r="T10" s="146" t="s">
        <v>555</v>
      </c>
      <c r="U10" s="253">
        <f>IF(O21*R21&gt;1,1,O21*R21)</f>
        <v>1</v>
      </c>
      <c r="V10" s="253">
        <f>1-U10</f>
        <v>0</v>
      </c>
      <c r="W10" s="146" t="s">
        <v>581</v>
      </c>
    </row>
    <row r="11" spans="1:23" s="146" customFormat="1" x14ac:dyDescent="0.25">
      <c r="A11" s="223"/>
      <c r="B11" s="223"/>
      <c r="C11" s="223"/>
      <c r="D11" s="223"/>
      <c r="E11" s="223"/>
      <c r="F11" s="223"/>
      <c r="G11" s="223"/>
      <c r="H11" s="223"/>
      <c r="I11" s="223"/>
      <c r="J11" s="223"/>
      <c r="K11" s="223"/>
      <c r="L11" s="223"/>
      <c r="M11" s="223"/>
      <c r="N11" s="223"/>
      <c r="O11" s="223"/>
      <c r="T11" s="146" t="s">
        <v>578</v>
      </c>
      <c r="U11" s="253">
        <f>+R8</f>
        <v>0.96187446988972725</v>
      </c>
      <c r="V11" s="253">
        <f t="shared" si="0"/>
        <v>3.8125530110272754E-2</v>
      </c>
    </row>
    <row r="12" spans="1:23" s="146" customFormat="1" x14ac:dyDescent="0.25">
      <c r="A12" s="223"/>
      <c r="B12" s="223"/>
      <c r="C12" s="223"/>
      <c r="D12" s="223"/>
      <c r="E12" s="223"/>
      <c r="F12" s="223"/>
      <c r="G12" s="223"/>
      <c r="H12" s="223"/>
      <c r="I12" s="223"/>
      <c r="J12" s="223"/>
      <c r="K12" s="223"/>
      <c r="L12" s="223"/>
      <c r="M12" s="223"/>
      <c r="N12" s="223"/>
      <c r="O12" s="223"/>
    </row>
    <row r="13" spans="1:23" s="146" customFormat="1" x14ac:dyDescent="0.25">
      <c r="A13" s="223"/>
      <c r="B13" s="223"/>
      <c r="C13" s="223"/>
      <c r="D13" s="223"/>
      <c r="E13" s="223"/>
      <c r="F13" s="223"/>
      <c r="G13" s="223"/>
      <c r="H13" s="223"/>
      <c r="I13" s="223"/>
      <c r="J13" s="223"/>
      <c r="K13" s="223"/>
      <c r="L13" s="223"/>
      <c r="M13" s="223"/>
      <c r="N13" s="223"/>
      <c r="O13" s="223"/>
    </row>
    <row r="14" spans="1:23" s="146" customFormat="1" x14ac:dyDescent="0.25">
      <c r="A14" s="223"/>
      <c r="B14" s="223"/>
      <c r="C14" s="223"/>
      <c r="D14" s="223"/>
      <c r="E14" s="223"/>
      <c r="F14" s="223"/>
      <c r="G14" s="223"/>
      <c r="H14" s="223"/>
      <c r="I14" s="223"/>
      <c r="J14" s="223"/>
      <c r="K14" s="223"/>
      <c r="L14" s="223"/>
      <c r="M14" s="223"/>
      <c r="N14" s="223"/>
      <c r="O14" s="223"/>
    </row>
    <row r="15" spans="1:23" s="146" customFormat="1" x14ac:dyDescent="0.25">
      <c r="A15" s="223"/>
      <c r="B15" s="223"/>
      <c r="C15" s="223"/>
      <c r="D15" s="223"/>
      <c r="E15" s="223"/>
      <c r="F15" s="223"/>
      <c r="G15" s="223"/>
      <c r="H15" s="223"/>
      <c r="I15" s="223"/>
      <c r="J15" s="223"/>
      <c r="K15" s="223"/>
      <c r="L15" s="223"/>
      <c r="M15" s="223"/>
      <c r="N15" s="223"/>
      <c r="O15" s="223"/>
    </row>
    <row r="16" spans="1:23" s="146" customFormat="1" x14ac:dyDescent="0.25">
      <c r="A16" s="223"/>
      <c r="B16" s="223"/>
      <c r="C16" s="223"/>
      <c r="D16" s="223"/>
      <c r="E16" s="223"/>
      <c r="F16" s="223"/>
      <c r="G16" s="223"/>
      <c r="H16" s="223"/>
      <c r="I16" s="223"/>
      <c r="J16" s="223"/>
      <c r="K16" s="223"/>
      <c r="L16" s="223"/>
      <c r="M16" s="223"/>
      <c r="N16" s="223"/>
      <c r="O16" s="223"/>
    </row>
    <row r="17" spans="1:31" s="146" customFormat="1" x14ac:dyDescent="0.25">
      <c r="A17" s="223"/>
      <c r="B17" s="223"/>
      <c r="C17" s="223"/>
      <c r="D17" s="223"/>
      <c r="E17" s="223"/>
      <c r="F17" s="223"/>
      <c r="G17" s="223"/>
      <c r="H17" s="223"/>
      <c r="I17" s="223"/>
      <c r="J17" s="223"/>
      <c r="K17" s="223"/>
      <c r="L17" s="223"/>
      <c r="M17" s="223"/>
      <c r="N17" s="223"/>
      <c r="O17" s="223"/>
    </row>
    <row r="18" spans="1:31" s="146" customFormat="1" x14ac:dyDescent="0.25">
      <c r="A18" s="223"/>
      <c r="B18" s="223"/>
      <c r="C18" s="223"/>
      <c r="D18" s="223"/>
      <c r="E18" s="223"/>
      <c r="F18" s="223"/>
      <c r="G18" s="223"/>
      <c r="H18" s="223"/>
      <c r="I18" s="223"/>
      <c r="J18" s="223"/>
      <c r="K18" s="223"/>
      <c r="L18" s="223"/>
      <c r="M18" s="223"/>
      <c r="N18" s="223"/>
      <c r="O18" s="223"/>
    </row>
    <row r="19" spans="1:31" s="45" customFormat="1" ht="12.75" x14ac:dyDescent="0.2">
      <c r="A19" s="435" t="s">
        <v>58</v>
      </c>
      <c r="B19" s="435" t="s">
        <v>561</v>
      </c>
      <c r="C19" s="435"/>
      <c r="D19" s="435" t="s">
        <v>562</v>
      </c>
      <c r="E19" s="436" t="s">
        <v>563</v>
      </c>
      <c r="F19" s="436"/>
      <c r="G19" s="436" t="s">
        <v>564</v>
      </c>
      <c r="H19" s="436"/>
      <c r="I19" s="436" t="s">
        <v>565</v>
      </c>
      <c r="J19" s="436"/>
      <c r="K19" s="436" t="s">
        <v>566</v>
      </c>
      <c r="L19" s="436"/>
      <c r="M19" s="436" t="s">
        <v>567</v>
      </c>
      <c r="N19" s="436"/>
      <c r="O19" s="436"/>
      <c r="P19" s="252"/>
      <c r="Q19" s="435" t="s">
        <v>572</v>
      </c>
      <c r="R19" s="435" t="s">
        <v>573</v>
      </c>
      <c r="S19" s="435" t="s">
        <v>574</v>
      </c>
      <c r="T19" s="252"/>
      <c r="AB19" s="252"/>
      <c r="AC19" s="252"/>
      <c r="AD19" s="252"/>
      <c r="AE19" s="252"/>
    </row>
    <row r="20" spans="1:31" s="45" customFormat="1" x14ac:dyDescent="0.25">
      <c r="A20" s="435"/>
      <c r="B20" s="435"/>
      <c r="C20" s="435"/>
      <c r="D20" s="435"/>
      <c r="E20" s="224" t="s">
        <v>568</v>
      </c>
      <c r="F20" s="224" t="s">
        <v>569</v>
      </c>
      <c r="G20" s="224" t="s">
        <v>568</v>
      </c>
      <c r="H20" s="224" t="s">
        <v>569</v>
      </c>
      <c r="I20" s="224" t="s">
        <v>568</v>
      </c>
      <c r="J20" s="224" t="s">
        <v>569</v>
      </c>
      <c r="K20" s="224" t="s">
        <v>568</v>
      </c>
      <c r="L20" s="224" t="s">
        <v>569</v>
      </c>
      <c r="M20" s="224" t="s">
        <v>568</v>
      </c>
      <c r="N20" s="224" t="s">
        <v>569</v>
      </c>
      <c r="O20" s="224" t="s">
        <v>570</v>
      </c>
      <c r="P20" s="252"/>
      <c r="Q20" s="435"/>
      <c r="R20" s="435"/>
      <c r="S20" s="435"/>
      <c r="T20" s="252"/>
      <c r="U20" s="146"/>
      <c r="V20" s="146"/>
      <c r="W20" s="146"/>
      <c r="X20" s="252"/>
      <c r="Y20" s="252"/>
      <c r="Z20" s="252"/>
      <c r="AA20" s="252"/>
      <c r="AB20" s="252"/>
      <c r="AC20" s="252"/>
      <c r="AD20" s="252"/>
      <c r="AE20" s="252"/>
    </row>
    <row r="21" spans="1:31" ht="108" x14ac:dyDescent="0.25">
      <c r="A21" s="432" t="s">
        <v>571</v>
      </c>
      <c r="B21" s="225" t="s">
        <v>555</v>
      </c>
      <c r="C21" s="225" t="s">
        <v>556</v>
      </c>
      <c r="D21" s="226" t="s">
        <v>225</v>
      </c>
      <c r="E21" s="227">
        <v>950</v>
      </c>
      <c r="F21" s="228">
        <v>1123</v>
      </c>
      <c r="G21" s="227">
        <v>129</v>
      </c>
      <c r="H21" s="228">
        <v>98</v>
      </c>
      <c r="I21" s="227">
        <v>100</v>
      </c>
      <c r="J21" s="228">
        <v>0</v>
      </c>
      <c r="K21" s="227">
        <v>0</v>
      </c>
      <c r="L21" s="228"/>
      <c r="M21" s="229">
        <f>+SUM(E21,G21,I21,K21)</f>
        <v>1179</v>
      </c>
      <c r="N21" s="229">
        <f>+SUM(F21,H21,J21,L21)</f>
        <v>1221</v>
      </c>
      <c r="O21" s="230">
        <f>IFERROR(N21/M21,"")</f>
        <v>1.0356234096692112</v>
      </c>
      <c r="Q21" s="233">
        <v>0.1</v>
      </c>
      <c r="R21" s="233">
        <v>1</v>
      </c>
      <c r="S21" s="233">
        <v>0.33333333333332998</v>
      </c>
    </row>
    <row r="22" spans="1:31" ht="48" x14ac:dyDescent="0.25">
      <c r="A22" s="433"/>
      <c r="B22" s="225" t="s">
        <v>557</v>
      </c>
      <c r="C22" s="225" t="s">
        <v>558</v>
      </c>
      <c r="D22" s="231" t="s">
        <v>226</v>
      </c>
      <c r="E22" s="232">
        <v>0.25</v>
      </c>
      <c r="F22" s="232">
        <v>0.15</v>
      </c>
      <c r="G22" s="232">
        <v>0.25</v>
      </c>
      <c r="H22" s="232">
        <v>0.2</v>
      </c>
      <c r="I22" s="232">
        <v>0.25</v>
      </c>
      <c r="J22" s="228">
        <v>0.3</v>
      </c>
      <c r="K22" s="232">
        <v>0.25</v>
      </c>
      <c r="L22" s="228"/>
      <c r="M22" s="229">
        <f t="shared" ref="M22:N23" si="1">+SUM(E22,G22,I22,K22)</f>
        <v>1</v>
      </c>
      <c r="N22" s="229">
        <f t="shared" si="1"/>
        <v>0.64999999999999991</v>
      </c>
      <c r="O22" s="230">
        <f t="shared" ref="O22:O23" si="2">IFERROR(N22/M22,"")</f>
        <v>0.64999999999999991</v>
      </c>
      <c r="Q22" s="233">
        <v>0.02</v>
      </c>
      <c r="R22" s="233">
        <v>1</v>
      </c>
      <c r="S22" s="233">
        <v>0.33333333333332998</v>
      </c>
    </row>
    <row r="23" spans="1:31" ht="60" x14ac:dyDescent="0.25">
      <c r="A23" s="434"/>
      <c r="B23" s="225" t="s">
        <v>559</v>
      </c>
      <c r="C23" s="225" t="s">
        <v>560</v>
      </c>
      <c r="D23" s="231" t="s">
        <v>227</v>
      </c>
      <c r="E23" s="227">
        <v>8</v>
      </c>
      <c r="F23" s="228">
        <v>11</v>
      </c>
      <c r="G23" s="227">
        <v>2</v>
      </c>
      <c r="H23" s="228">
        <v>1</v>
      </c>
      <c r="I23" s="227">
        <v>0</v>
      </c>
      <c r="J23" s="228">
        <v>0</v>
      </c>
      <c r="K23" s="227">
        <v>0</v>
      </c>
      <c r="L23" s="228"/>
      <c r="M23" s="229">
        <f t="shared" si="1"/>
        <v>10</v>
      </c>
      <c r="N23" s="229">
        <f t="shared" si="1"/>
        <v>12</v>
      </c>
      <c r="O23" s="230">
        <f t="shared" si="2"/>
        <v>1.2</v>
      </c>
      <c r="Q23" s="233">
        <v>0.03</v>
      </c>
      <c r="R23" s="233">
        <v>1</v>
      </c>
      <c r="S23" s="233">
        <v>0.33333333333332998</v>
      </c>
    </row>
    <row r="24" spans="1:31" s="146" customFormat="1" x14ac:dyDescent="0.25"/>
    <row r="25" spans="1:31" s="146" customFormat="1" x14ac:dyDescent="0.25"/>
    <row r="26" spans="1:31" s="146" customFormat="1" x14ac:dyDescent="0.25"/>
    <row r="27" spans="1:31" s="146" customFormat="1" x14ac:dyDescent="0.25"/>
    <row r="28" spans="1:31" s="146" customFormat="1" x14ac:dyDescent="0.25"/>
    <row r="29" spans="1:31" s="146" customFormat="1" x14ac:dyDescent="0.25"/>
    <row r="30" spans="1:31" s="146" customFormat="1" x14ac:dyDescent="0.25"/>
    <row r="31" spans="1:31" s="146" customFormat="1" x14ac:dyDescent="0.25"/>
    <row r="32" spans="1:31" s="146" customFormat="1" x14ac:dyDescent="0.25"/>
    <row r="33" s="146" customFormat="1" x14ac:dyDescent="0.25"/>
    <row r="34" s="146" customFormat="1" x14ac:dyDescent="0.25"/>
    <row r="35" s="146" customFormat="1" x14ac:dyDescent="0.25"/>
    <row r="36" s="146" customFormat="1" x14ac:dyDescent="0.25"/>
    <row r="37" s="146" customFormat="1" x14ac:dyDescent="0.25"/>
    <row r="38" s="146" customFormat="1" x14ac:dyDescent="0.25"/>
    <row r="39" s="146" customFormat="1" x14ac:dyDescent="0.25"/>
    <row r="40" s="146" customFormat="1" x14ac:dyDescent="0.25"/>
    <row r="41" s="146" customFormat="1" x14ac:dyDescent="0.25"/>
    <row r="42" s="146" customFormat="1" x14ac:dyDescent="0.25"/>
    <row r="43" s="146" customFormat="1" x14ac:dyDescent="0.25"/>
    <row r="44" s="146" customFormat="1" x14ac:dyDescent="0.25"/>
    <row r="45" s="146" customFormat="1" x14ac:dyDescent="0.25"/>
    <row r="46" s="146" customFormat="1" x14ac:dyDescent="0.25"/>
    <row r="47" s="146" customFormat="1" x14ac:dyDescent="0.25"/>
    <row r="48" s="146" customFormat="1" x14ac:dyDescent="0.25"/>
    <row r="49" s="146" customFormat="1" x14ac:dyDescent="0.25"/>
    <row r="50" s="146" customFormat="1" x14ac:dyDescent="0.25"/>
    <row r="51" s="146" customFormat="1" x14ac:dyDescent="0.25"/>
    <row r="52" s="146" customFormat="1" x14ac:dyDescent="0.25"/>
    <row r="53" s="146" customFormat="1" x14ac:dyDescent="0.25"/>
    <row r="54" s="146" customFormat="1" x14ac:dyDescent="0.25"/>
    <row r="55" s="146" customFormat="1" x14ac:dyDescent="0.25"/>
    <row r="56" s="146" customFormat="1" x14ac:dyDescent="0.25"/>
    <row r="57" s="146" customFormat="1" x14ac:dyDescent="0.25"/>
    <row r="58" s="146" customFormat="1" x14ac:dyDescent="0.25"/>
    <row r="59" s="146" customFormat="1" x14ac:dyDescent="0.25"/>
    <row r="60" s="146" customFormat="1" x14ac:dyDescent="0.25"/>
    <row r="61" s="146" customFormat="1" x14ac:dyDescent="0.25"/>
    <row r="62" s="146" customFormat="1" x14ac:dyDescent="0.25"/>
    <row r="63" s="146" customFormat="1" x14ac:dyDescent="0.25"/>
    <row r="64" s="146" customFormat="1" x14ac:dyDescent="0.25"/>
    <row r="65" s="146" customFormat="1" x14ac:dyDescent="0.25"/>
    <row r="66" s="146" customFormat="1" x14ac:dyDescent="0.25"/>
    <row r="67" s="146" customFormat="1" x14ac:dyDescent="0.25"/>
    <row r="68" s="146" customFormat="1" x14ac:dyDescent="0.25"/>
    <row r="69" s="146" customFormat="1" x14ac:dyDescent="0.25"/>
    <row r="70" s="146" customFormat="1" x14ac:dyDescent="0.25"/>
    <row r="71" s="146" customFormat="1" x14ac:dyDescent="0.25"/>
    <row r="72" s="146" customFormat="1" x14ac:dyDescent="0.25"/>
    <row r="73" s="146" customFormat="1" x14ac:dyDescent="0.25"/>
    <row r="74" s="146" customFormat="1" x14ac:dyDescent="0.25"/>
    <row r="75" s="146" customFormat="1" x14ac:dyDescent="0.25"/>
    <row r="76" s="146" customFormat="1" x14ac:dyDescent="0.25"/>
    <row r="77" s="146" customFormat="1" x14ac:dyDescent="0.25"/>
    <row r="78" s="146" customFormat="1" x14ac:dyDescent="0.25"/>
    <row r="79" s="146" customFormat="1" x14ac:dyDescent="0.25"/>
    <row r="80" s="146" customFormat="1" x14ac:dyDescent="0.25"/>
    <row r="81" s="146" customFormat="1" x14ac:dyDescent="0.25"/>
    <row r="82" s="146" customFormat="1" x14ac:dyDescent="0.25"/>
    <row r="83" s="146" customFormat="1" x14ac:dyDescent="0.25"/>
    <row r="84" s="146" customFormat="1" x14ac:dyDescent="0.25"/>
    <row r="85" s="146" customFormat="1" x14ac:dyDescent="0.25"/>
    <row r="86" s="146" customFormat="1" x14ac:dyDescent="0.25"/>
    <row r="87" s="146" customFormat="1" x14ac:dyDescent="0.25"/>
    <row r="88" s="146" customFormat="1" x14ac:dyDescent="0.25"/>
    <row r="89" s="146" customFormat="1" x14ac:dyDescent="0.25"/>
    <row r="90" s="146" customFormat="1" x14ac:dyDescent="0.25"/>
    <row r="91" s="146" customFormat="1" x14ac:dyDescent="0.25"/>
    <row r="92" s="146" customFormat="1" x14ac:dyDescent="0.25"/>
    <row r="93" s="146" customFormat="1" x14ac:dyDescent="0.25"/>
    <row r="94" s="146" customFormat="1" x14ac:dyDescent="0.25"/>
    <row r="95" s="146" customFormat="1" x14ac:dyDescent="0.25"/>
    <row r="96" s="146" customFormat="1" x14ac:dyDescent="0.25"/>
    <row r="97" s="146" customFormat="1" x14ac:dyDescent="0.25"/>
    <row r="98" s="146" customFormat="1" x14ac:dyDescent="0.25"/>
    <row r="99" s="146" customFormat="1" x14ac:dyDescent="0.25"/>
    <row r="100" s="146" customFormat="1" x14ac:dyDescent="0.25"/>
    <row r="101" s="146" customFormat="1" x14ac:dyDescent="0.25"/>
    <row r="102" s="146" customFormat="1" x14ac:dyDescent="0.25"/>
    <row r="103" s="146" customFormat="1" x14ac:dyDescent="0.25"/>
    <row r="104" s="146" customFormat="1" x14ac:dyDescent="0.25"/>
    <row r="105" s="146" customFormat="1" x14ac:dyDescent="0.25"/>
    <row r="106" s="146" customFormat="1" x14ac:dyDescent="0.25"/>
    <row r="107" s="146" customFormat="1" x14ac:dyDescent="0.25"/>
    <row r="108" s="146" customFormat="1" x14ac:dyDescent="0.25"/>
    <row r="109" s="146" customFormat="1" x14ac:dyDescent="0.25"/>
    <row r="110" s="146" customFormat="1" x14ac:dyDescent="0.25"/>
    <row r="111" s="146" customFormat="1" x14ac:dyDescent="0.25"/>
    <row r="112" s="146" customFormat="1" x14ac:dyDescent="0.25"/>
    <row r="113" s="146" customFormat="1" x14ac:dyDescent="0.25"/>
    <row r="114" s="146" customFormat="1" x14ac:dyDescent="0.25"/>
    <row r="115" s="146" customFormat="1" x14ac:dyDescent="0.25"/>
    <row r="116" s="146" customFormat="1" x14ac:dyDescent="0.25"/>
    <row r="117" s="146" customFormat="1" x14ac:dyDescent="0.25"/>
    <row r="118" s="146" customFormat="1" x14ac:dyDescent="0.25"/>
    <row r="119" s="146" customFormat="1" x14ac:dyDescent="0.25"/>
    <row r="120" s="146" customFormat="1" x14ac:dyDescent="0.25"/>
    <row r="121" s="146" customFormat="1" x14ac:dyDescent="0.25"/>
    <row r="122" s="146" customFormat="1" x14ac:dyDescent="0.25"/>
    <row r="123" s="146" customFormat="1" x14ac:dyDescent="0.25"/>
    <row r="124" s="146" customFormat="1" x14ac:dyDescent="0.25"/>
    <row r="125" s="146" customFormat="1" x14ac:dyDescent="0.25"/>
    <row r="126" s="146" customFormat="1" x14ac:dyDescent="0.25"/>
    <row r="127" s="146" customFormat="1" x14ac:dyDescent="0.25"/>
    <row r="128" s="146" customFormat="1" x14ac:dyDescent="0.25"/>
    <row r="129" s="146" customFormat="1" x14ac:dyDescent="0.25"/>
    <row r="130" s="146" customFormat="1" x14ac:dyDescent="0.25"/>
    <row r="131" s="146" customFormat="1" x14ac:dyDescent="0.25"/>
    <row r="132" s="146" customFormat="1" x14ac:dyDescent="0.25"/>
    <row r="133" s="146" customFormat="1" x14ac:dyDescent="0.25"/>
    <row r="134" s="146" customFormat="1" x14ac:dyDescent="0.25"/>
    <row r="135" s="146" customFormat="1" x14ac:dyDescent="0.25"/>
    <row r="136" s="146" customFormat="1" x14ac:dyDescent="0.25"/>
    <row r="137" s="146" customFormat="1" x14ac:dyDescent="0.25"/>
    <row r="138" s="146" customFormat="1" x14ac:dyDescent="0.25"/>
    <row r="139" s="146" customFormat="1" x14ac:dyDescent="0.25"/>
    <row r="140" s="146" customFormat="1" x14ac:dyDescent="0.25"/>
    <row r="141" s="146" customFormat="1" x14ac:dyDescent="0.25"/>
    <row r="142" s="146" customFormat="1" x14ac:dyDescent="0.25"/>
    <row r="143" s="146" customFormat="1" x14ac:dyDescent="0.25"/>
    <row r="144" s="146" customFormat="1" x14ac:dyDescent="0.25"/>
    <row r="145" s="146" customFormat="1" x14ac:dyDescent="0.25"/>
    <row r="146" s="146" customFormat="1" x14ac:dyDescent="0.25"/>
    <row r="147" s="146" customFormat="1" x14ac:dyDescent="0.25"/>
    <row r="148" s="146" customFormat="1" x14ac:dyDescent="0.25"/>
    <row r="149" s="146" customFormat="1" x14ac:dyDescent="0.25"/>
    <row r="150" s="146" customFormat="1" x14ac:dyDescent="0.25"/>
    <row r="151" s="146" customFormat="1" x14ac:dyDescent="0.25"/>
    <row r="152" s="146" customFormat="1" x14ac:dyDescent="0.25"/>
    <row r="153" s="146" customFormat="1" x14ac:dyDescent="0.25"/>
    <row r="154" s="146" customFormat="1" x14ac:dyDescent="0.25"/>
    <row r="155" s="146" customFormat="1" x14ac:dyDescent="0.25"/>
    <row r="156" s="146" customFormat="1" x14ac:dyDescent="0.25"/>
    <row r="157" s="146" customFormat="1" x14ac:dyDescent="0.25"/>
    <row r="158" s="146" customFormat="1" x14ac:dyDescent="0.25"/>
    <row r="159" s="146" customFormat="1" x14ac:dyDescent="0.25"/>
    <row r="160" s="146" customFormat="1" x14ac:dyDescent="0.25"/>
    <row r="161" s="146" customFormat="1" x14ac:dyDescent="0.25"/>
  </sheetData>
  <mergeCells count="18">
    <mergeCell ref="A2:B2"/>
    <mergeCell ref="C2:O2"/>
    <mergeCell ref="A3:B3"/>
    <mergeCell ref="C3:O3"/>
    <mergeCell ref="A4:B4"/>
    <mergeCell ref="C4:O4"/>
    <mergeCell ref="A21:A23"/>
    <mergeCell ref="Q19:Q20"/>
    <mergeCell ref="R19:R20"/>
    <mergeCell ref="S19:S20"/>
    <mergeCell ref="A19:A20"/>
    <mergeCell ref="B19:C20"/>
    <mergeCell ref="D19:D20"/>
    <mergeCell ref="E19:F19"/>
    <mergeCell ref="G19:H19"/>
    <mergeCell ref="I19:J19"/>
    <mergeCell ref="K19:L19"/>
    <mergeCell ref="M19:O19"/>
  </mergeCells>
  <conditionalFormatting sqref="O21:O23">
    <cfRule type="iconSet" priority="9">
      <iconSet iconSet="3TrafficLights2">
        <cfvo type="percent" val="0"/>
        <cfvo type="num" val="0.7"/>
        <cfvo type="num" val="0.9"/>
      </iconSet>
    </cfRule>
    <cfRule type="cellIs" dxfId="8" priority="10" stopIfTrue="1" operator="greaterThan">
      <formula>0.9</formula>
    </cfRule>
    <cfRule type="cellIs" dxfId="7" priority="11" stopIfTrue="1" operator="between">
      <formula>0.7</formula>
      <formula>0.89</formula>
    </cfRule>
    <cfRule type="cellIs" dxfId="6" priority="12" stopIfTrue="1" operator="between">
      <formula>0</formula>
      <formula>0.69</formula>
    </cfRule>
  </conditionalFormatting>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12"/>
  <sheetViews>
    <sheetView zoomScale="85" zoomScaleNormal="85" workbookViewId="0">
      <selection activeCell="H30" sqref="H30"/>
    </sheetView>
  </sheetViews>
  <sheetFormatPr baseColWidth="10" defaultColWidth="11.42578125" defaultRowHeight="15" x14ac:dyDescent="0.25"/>
  <cols>
    <col min="1" max="2" width="13.5703125" customWidth="1"/>
    <col min="3" max="3" width="22" customWidth="1"/>
    <col min="4" max="4" width="40.28515625" customWidth="1"/>
    <col min="5" max="14" width="8.28515625" customWidth="1"/>
    <col min="15" max="15" width="11.28515625" bestFit="1" customWidth="1"/>
    <col min="16" max="16" width="11.42578125" style="146" customWidth="1"/>
    <col min="17" max="17" width="17.7109375" customWidth="1"/>
    <col min="18" max="18" width="17" customWidth="1"/>
    <col min="19" max="19" width="17.140625" customWidth="1"/>
    <col min="20" max="20" width="11.85546875" style="146" bestFit="1" customWidth="1"/>
    <col min="21" max="21" width="11.42578125" style="146"/>
    <col min="22" max="22" width="20.140625" style="146" bestFit="1" customWidth="1"/>
    <col min="23" max="23" width="14.85546875" style="146" bestFit="1" customWidth="1"/>
    <col min="24" max="24" width="12.42578125" style="146" bestFit="1" customWidth="1"/>
    <col min="25" max="31" width="11.42578125" style="146"/>
  </cols>
  <sheetData>
    <row r="1" spans="1:29" s="146" customFormat="1" x14ac:dyDescent="0.25">
      <c r="A1" s="223"/>
      <c r="B1" s="223"/>
      <c r="C1" s="223"/>
      <c r="D1" s="223"/>
      <c r="E1" s="223"/>
      <c r="F1" s="223"/>
      <c r="G1" s="223"/>
      <c r="H1" s="223"/>
      <c r="I1" s="223"/>
      <c r="J1" s="223"/>
      <c r="K1" s="223"/>
      <c r="L1" s="223"/>
      <c r="M1" s="223"/>
      <c r="N1" s="223"/>
      <c r="O1" s="223"/>
    </row>
    <row r="2" spans="1:29" s="146" customFormat="1" x14ac:dyDescent="0.25">
      <c r="A2" s="437" t="s">
        <v>555</v>
      </c>
      <c r="B2" s="437"/>
      <c r="C2" s="445" t="s">
        <v>158</v>
      </c>
      <c r="D2" s="445"/>
      <c r="E2" s="445"/>
      <c r="F2" s="445"/>
      <c r="G2" s="445"/>
      <c r="H2" s="445"/>
      <c r="I2" s="445"/>
      <c r="J2" s="445"/>
      <c r="K2" s="445"/>
      <c r="L2" s="445"/>
      <c r="M2" s="445"/>
      <c r="N2" s="445"/>
      <c r="O2" s="445"/>
    </row>
    <row r="3" spans="1:29" s="146" customFormat="1" x14ac:dyDescent="0.25">
      <c r="A3" s="437" t="s">
        <v>557</v>
      </c>
      <c r="B3" s="437"/>
      <c r="C3" s="445" t="s">
        <v>159</v>
      </c>
      <c r="D3" s="445"/>
      <c r="E3" s="445"/>
      <c r="F3" s="445"/>
      <c r="G3" s="445"/>
      <c r="H3" s="445"/>
      <c r="I3" s="445"/>
      <c r="J3" s="445"/>
      <c r="K3" s="445"/>
      <c r="L3" s="445"/>
      <c r="M3" s="445"/>
      <c r="N3" s="445"/>
      <c r="O3" s="445"/>
    </row>
    <row r="4" spans="1:29" s="146" customFormat="1" x14ac:dyDescent="0.25">
      <c r="A4" s="437" t="s">
        <v>559</v>
      </c>
      <c r="B4" s="437"/>
      <c r="C4" s="445" t="s">
        <v>160</v>
      </c>
      <c r="D4" s="445"/>
      <c r="E4" s="445"/>
      <c r="F4" s="445"/>
      <c r="G4" s="445"/>
      <c r="H4" s="445"/>
      <c r="I4" s="445"/>
      <c r="J4" s="445"/>
      <c r="K4" s="445"/>
      <c r="L4" s="445"/>
      <c r="M4" s="445"/>
      <c r="N4" s="445"/>
      <c r="O4" s="445"/>
    </row>
    <row r="5" spans="1:29" s="146" customFormat="1" x14ac:dyDescent="0.25">
      <c r="A5" s="437" t="s">
        <v>582</v>
      </c>
      <c r="B5" s="437"/>
      <c r="C5" s="445" t="s">
        <v>161</v>
      </c>
      <c r="D5" s="445"/>
      <c r="E5" s="445"/>
      <c r="F5" s="445"/>
      <c r="G5" s="445"/>
      <c r="H5" s="445"/>
      <c r="I5" s="445"/>
      <c r="J5" s="445"/>
      <c r="K5" s="445"/>
      <c r="L5" s="445"/>
      <c r="M5" s="445"/>
      <c r="N5" s="445"/>
      <c r="O5" s="445"/>
    </row>
    <row r="6" spans="1:29" s="146" customFormat="1" x14ac:dyDescent="0.25">
      <c r="A6" s="437" t="s">
        <v>583</v>
      </c>
      <c r="B6" s="437"/>
      <c r="C6" s="445" t="s">
        <v>163</v>
      </c>
      <c r="D6" s="445"/>
      <c r="E6" s="445"/>
      <c r="F6" s="445"/>
      <c r="G6" s="445"/>
      <c r="H6" s="445"/>
      <c r="I6" s="445"/>
      <c r="J6" s="445"/>
      <c r="K6" s="445"/>
      <c r="L6" s="445"/>
      <c r="M6" s="445"/>
      <c r="N6" s="445"/>
      <c r="O6" s="445"/>
    </row>
    <row r="7" spans="1:29" s="146" customFormat="1" x14ac:dyDescent="0.25">
      <c r="A7" s="437" t="s">
        <v>584</v>
      </c>
      <c r="B7" s="437"/>
      <c r="C7" s="438" t="s">
        <v>165</v>
      </c>
      <c r="D7" s="439"/>
      <c r="E7" s="439"/>
      <c r="F7" s="439"/>
      <c r="G7" s="439"/>
      <c r="H7" s="439"/>
      <c r="I7" s="439"/>
      <c r="J7" s="439"/>
      <c r="K7" s="439"/>
      <c r="L7" s="439"/>
      <c r="M7" s="439"/>
      <c r="N7" s="439"/>
      <c r="O7" s="440"/>
      <c r="AC7" s="252"/>
    </row>
    <row r="8" spans="1:29" s="146" customFormat="1" x14ac:dyDescent="0.25">
      <c r="A8" s="223"/>
      <c r="B8" s="223"/>
      <c r="C8" s="223"/>
      <c r="D8" s="223"/>
      <c r="E8" s="223"/>
      <c r="F8" s="223"/>
      <c r="G8" s="223"/>
      <c r="H8" s="223"/>
      <c r="I8" s="223"/>
      <c r="J8" s="223"/>
      <c r="K8" s="223"/>
      <c r="L8" s="223"/>
      <c r="M8" s="223"/>
      <c r="N8" s="223"/>
      <c r="O8" s="223"/>
      <c r="AC8" s="252"/>
    </row>
    <row r="9" spans="1:29" s="146" customFormat="1" x14ac:dyDescent="0.25">
      <c r="A9" s="223"/>
      <c r="B9" s="223"/>
      <c r="C9" s="236"/>
      <c r="D9" s="236"/>
      <c r="E9" s="236"/>
      <c r="F9" s="236"/>
      <c r="G9" s="236"/>
      <c r="H9" s="236"/>
      <c r="I9" s="236"/>
      <c r="J9" s="236"/>
      <c r="K9" s="236"/>
      <c r="L9" s="236"/>
      <c r="M9" s="236"/>
      <c r="N9" s="236"/>
      <c r="O9" s="236"/>
      <c r="Q9" s="146" t="s">
        <v>575</v>
      </c>
      <c r="R9" s="146" t="s">
        <v>576</v>
      </c>
      <c r="S9" s="146" t="s">
        <v>577</v>
      </c>
      <c r="U9" s="146" t="s">
        <v>576</v>
      </c>
      <c r="V9" s="146" t="s">
        <v>577</v>
      </c>
      <c r="X9" s="252"/>
    </row>
    <row r="10" spans="1:29" s="146" customFormat="1" x14ac:dyDescent="0.25">
      <c r="A10" s="223"/>
      <c r="B10" s="223"/>
      <c r="C10" s="236"/>
      <c r="D10" s="236"/>
      <c r="E10" s="236"/>
      <c r="F10" s="236"/>
      <c r="G10" s="236"/>
      <c r="H10" s="236"/>
      <c r="I10" s="236"/>
      <c r="J10" s="236"/>
      <c r="K10" s="236"/>
      <c r="L10" s="236"/>
      <c r="M10" s="236"/>
      <c r="N10" s="236"/>
      <c r="O10" s="236"/>
      <c r="Q10" s="146" t="s">
        <v>595</v>
      </c>
      <c r="R10" s="254">
        <f>+SUMPRODUCT(O24:O44,S24:S44)</f>
        <v>0.63133992880648138</v>
      </c>
      <c r="S10" s="254">
        <f>1-R10</f>
        <v>0.36866007119351862</v>
      </c>
      <c r="T10" s="146" t="s">
        <v>584</v>
      </c>
      <c r="U10" s="253">
        <f>+R44*O44</f>
        <v>0.5</v>
      </c>
      <c r="V10" s="253">
        <f>1-U10</f>
        <v>0.5</v>
      </c>
      <c r="W10" s="146" t="s">
        <v>601</v>
      </c>
      <c r="X10" s="252"/>
    </row>
    <row r="11" spans="1:29" s="146" customFormat="1" x14ac:dyDescent="0.25">
      <c r="A11" s="223"/>
      <c r="B11" s="223"/>
      <c r="C11" s="236"/>
      <c r="D11" s="236"/>
      <c r="E11" s="236"/>
      <c r="F11" s="236"/>
      <c r="G11" s="236"/>
      <c r="H11" s="236"/>
      <c r="I11" s="236"/>
      <c r="J11" s="236"/>
      <c r="K11" s="236"/>
      <c r="L11" s="236"/>
      <c r="M11" s="236"/>
      <c r="N11" s="236"/>
      <c r="O11" s="236"/>
      <c r="T11" s="146" t="s">
        <v>583</v>
      </c>
      <c r="U11" s="253">
        <f>+SUMPRODUCT(O40:O43,R40:R43)</f>
        <v>0.66702079510703371</v>
      </c>
      <c r="V11" s="253">
        <f>1-U11</f>
        <v>0.33297920489296629</v>
      </c>
      <c r="W11" s="146" t="s">
        <v>600</v>
      </c>
    </row>
    <row r="12" spans="1:29" s="146" customFormat="1" x14ac:dyDescent="0.25">
      <c r="A12" s="223"/>
      <c r="B12" s="223"/>
      <c r="C12" s="236"/>
      <c r="D12" s="236"/>
      <c r="E12" s="236"/>
      <c r="F12" s="236"/>
      <c r="G12" s="236"/>
      <c r="H12" s="236"/>
      <c r="I12" s="236"/>
      <c r="J12" s="236"/>
      <c r="K12" s="236"/>
      <c r="L12" s="236"/>
      <c r="M12" s="236"/>
      <c r="N12" s="236"/>
      <c r="O12" s="236"/>
      <c r="T12" s="146" t="s">
        <v>582</v>
      </c>
      <c r="U12" s="253">
        <f>+SUMPRODUCT(O38:O39,R38:R39)</f>
        <v>0.66666666666666663</v>
      </c>
      <c r="V12" s="253">
        <f>1-U12</f>
        <v>0.33333333333333337</v>
      </c>
      <c r="W12" s="146" t="s">
        <v>599</v>
      </c>
    </row>
    <row r="13" spans="1:29" s="146" customFormat="1" x14ac:dyDescent="0.25">
      <c r="A13" s="223"/>
      <c r="B13" s="223"/>
      <c r="C13" s="236"/>
      <c r="D13" s="236"/>
      <c r="E13" s="236"/>
      <c r="F13" s="236"/>
      <c r="G13" s="236"/>
      <c r="H13" s="236"/>
      <c r="I13" s="236"/>
      <c r="J13" s="236"/>
      <c r="K13" s="236"/>
      <c r="L13" s="236"/>
      <c r="M13" s="236"/>
      <c r="N13" s="236"/>
      <c r="O13" s="236"/>
      <c r="T13" s="146" t="s">
        <v>559</v>
      </c>
      <c r="U13" s="253">
        <f>+SUMPRODUCT(O35:O37,R35:R37)</f>
        <v>0.81448693358906743</v>
      </c>
      <c r="V13" s="253">
        <v>0</v>
      </c>
      <c r="W13" s="146" t="s">
        <v>598</v>
      </c>
    </row>
    <row r="14" spans="1:29" s="146" customFormat="1" x14ac:dyDescent="0.25">
      <c r="A14" s="223"/>
      <c r="B14" s="223"/>
      <c r="C14" s="223"/>
      <c r="D14" s="223"/>
      <c r="E14" s="223"/>
      <c r="F14" s="223"/>
      <c r="G14" s="223"/>
      <c r="H14" s="223"/>
      <c r="I14" s="223"/>
      <c r="J14" s="223"/>
      <c r="K14" s="223"/>
      <c r="L14" s="223"/>
      <c r="M14" s="223"/>
      <c r="N14" s="223"/>
      <c r="O14" s="223"/>
      <c r="T14" s="146" t="s">
        <v>557</v>
      </c>
      <c r="U14" s="253">
        <f>+SUMPRODUCT(O33:O34,R33:R34)</f>
        <v>0.33437499999999998</v>
      </c>
      <c r="V14" s="253">
        <f>1-U14</f>
        <v>0.66562500000000002</v>
      </c>
      <c r="W14" s="146" t="s">
        <v>597</v>
      </c>
    </row>
    <row r="15" spans="1:29" s="146" customFormat="1" x14ac:dyDescent="0.25">
      <c r="A15" s="223"/>
      <c r="B15" s="223"/>
      <c r="C15" s="223"/>
      <c r="D15" s="223"/>
      <c r="E15" s="223"/>
      <c r="F15" s="223"/>
      <c r="G15" s="223"/>
      <c r="H15" s="223"/>
      <c r="I15" s="223"/>
      <c r="J15" s="223"/>
      <c r="K15" s="223"/>
      <c r="L15" s="223"/>
      <c r="M15" s="223"/>
      <c r="N15" s="223"/>
      <c r="O15" s="223"/>
      <c r="T15" s="146" t="s">
        <v>555</v>
      </c>
      <c r="U15" s="253">
        <f>+SUMPRODUCT(O24:O32,R24:R32)</f>
        <v>0.80549017747612028</v>
      </c>
      <c r="V15" s="253">
        <f>1-U15</f>
        <v>0.19450982252387972</v>
      </c>
      <c r="W15" s="146" t="s">
        <v>596</v>
      </c>
    </row>
    <row r="16" spans="1:29" s="146" customFormat="1" x14ac:dyDescent="0.25">
      <c r="A16" s="223"/>
      <c r="B16" s="223"/>
      <c r="C16" s="223"/>
      <c r="D16" s="223"/>
      <c r="E16" s="223"/>
      <c r="F16" s="223"/>
      <c r="G16" s="223"/>
      <c r="H16" s="223"/>
      <c r="I16" s="223"/>
      <c r="J16" s="223"/>
      <c r="K16" s="223"/>
      <c r="L16" s="223"/>
      <c r="M16" s="223"/>
      <c r="N16" s="223"/>
      <c r="O16" s="223"/>
      <c r="T16" s="146" t="s">
        <v>595</v>
      </c>
      <c r="U16" s="253">
        <f>+R10</f>
        <v>0.63133992880648138</v>
      </c>
      <c r="V16" s="253">
        <f t="shared" ref="V16" si="0">1-U16</f>
        <v>0.36866007119351862</v>
      </c>
    </row>
    <row r="17" spans="1:31" s="146" customFormat="1" x14ac:dyDescent="0.25">
      <c r="A17" s="223"/>
      <c r="B17" s="223"/>
      <c r="C17" s="223"/>
      <c r="D17" s="223"/>
      <c r="E17" s="223"/>
      <c r="F17" s="223"/>
      <c r="G17" s="223"/>
      <c r="H17" s="223"/>
      <c r="I17" s="223"/>
      <c r="J17" s="223"/>
      <c r="K17" s="223"/>
      <c r="L17" s="223"/>
      <c r="M17" s="223"/>
      <c r="N17" s="223"/>
      <c r="O17" s="223"/>
    </row>
    <row r="18" spans="1:31" s="146" customFormat="1" x14ac:dyDescent="0.25">
      <c r="A18" s="223"/>
      <c r="B18" s="223"/>
      <c r="C18" s="223"/>
      <c r="D18" s="223"/>
      <c r="E18" s="223"/>
      <c r="F18" s="223"/>
      <c r="G18" s="223"/>
      <c r="H18" s="223"/>
      <c r="I18" s="223"/>
      <c r="J18" s="223"/>
      <c r="K18" s="223"/>
      <c r="L18" s="223"/>
      <c r="M18" s="223"/>
      <c r="N18" s="223"/>
      <c r="O18" s="223"/>
    </row>
    <row r="19" spans="1:31" s="146" customFormat="1" x14ac:dyDescent="0.25">
      <c r="A19" s="223"/>
      <c r="B19" s="223"/>
      <c r="C19" s="223"/>
      <c r="D19" s="223"/>
      <c r="E19" s="223"/>
      <c r="F19" s="223"/>
      <c r="G19" s="223"/>
      <c r="H19" s="223"/>
      <c r="I19" s="223"/>
      <c r="J19" s="223"/>
      <c r="K19" s="223"/>
      <c r="L19" s="223"/>
      <c r="M19" s="223"/>
      <c r="N19" s="223"/>
      <c r="O19" s="223"/>
    </row>
    <row r="20" spans="1:31" s="146" customFormat="1" x14ac:dyDescent="0.25">
      <c r="A20" s="223"/>
      <c r="B20" s="223"/>
      <c r="C20" s="223"/>
      <c r="D20" s="223"/>
      <c r="E20" s="223"/>
      <c r="F20" s="223"/>
      <c r="G20" s="223"/>
      <c r="H20" s="223"/>
      <c r="I20" s="223"/>
      <c r="J20" s="223"/>
      <c r="K20" s="223"/>
      <c r="L20" s="223"/>
      <c r="M20" s="223"/>
      <c r="N20" s="223"/>
      <c r="O20" s="223"/>
    </row>
    <row r="21" spans="1:31" s="146" customFormat="1" x14ac:dyDescent="0.25">
      <c r="A21" s="223"/>
      <c r="B21" s="223"/>
      <c r="C21" s="223"/>
      <c r="D21" s="223"/>
      <c r="E21" s="223"/>
      <c r="F21" s="223"/>
      <c r="G21" s="223"/>
      <c r="H21" s="223"/>
      <c r="I21" s="223"/>
      <c r="J21" s="223"/>
      <c r="K21" s="223"/>
      <c r="L21" s="223"/>
      <c r="M21" s="223"/>
      <c r="N21" s="223"/>
      <c r="O21" s="223"/>
    </row>
    <row r="22" spans="1:31" s="45" customFormat="1" x14ac:dyDescent="0.25">
      <c r="A22" s="435" t="s">
        <v>58</v>
      </c>
      <c r="B22" s="435" t="s">
        <v>561</v>
      </c>
      <c r="C22" s="435"/>
      <c r="D22" s="435" t="s">
        <v>562</v>
      </c>
      <c r="E22" s="436" t="s">
        <v>563</v>
      </c>
      <c r="F22" s="436"/>
      <c r="G22" s="436" t="s">
        <v>564</v>
      </c>
      <c r="H22" s="436"/>
      <c r="I22" s="436" t="s">
        <v>565</v>
      </c>
      <c r="J22" s="436"/>
      <c r="K22" s="436" t="s">
        <v>566</v>
      </c>
      <c r="L22" s="436"/>
      <c r="M22" s="436" t="s">
        <v>567</v>
      </c>
      <c r="N22" s="436"/>
      <c r="O22" s="436"/>
      <c r="P22" s="252"/>
      <c r="Q22" s="435" t="s">
        <v>572</v>
      </c>
      <c r="R22" s="435" t="s">
        <v>573</v>
      </c>
      <c r="S22" s="435" t="s">
        <v>574</v>
      </c>
      <c r="T22" s="252"/>
      <c r="U22" s="146"/>
      <c r="V22" s="146"/>
      <c r="W22" s="146"/>
      <c r="X22" s="146"/>
      <c r="Y22" s="146"/>
      <c r="Z22" s="146"/>
      <c r="AA22" s="146"/>
      <c r="AB22" s="146"/>
      <c r="AC22" s="146"/>
      <c r="AD22" s="252"/>
      <c r="AE22" s="252"/>
    </row>
    <row r="23" spans="1:31" s="45" customFormat="1" x14ac:dyDescent="0.25">
      <c r="A23" s="435"/>
      <c r="B23" s="435"/>
      <c r="C23" s="435"/>
      <c r="D23" s="435"/>
      <c r="E23" s="224" t="s">
        <v>568</v>
      </c>
      <c r="F23" s="224" t="s">
        <v>569</v>
      </c>
      <c r="G23" s="224" t="s">
        <v>568</v>
      </c>
      <c r="H23" s="224" t="s">
        <v>569</v>
      </c>
      <c r="I23" s="224" t="s">
        <v>568</v>
      </c>
      <c r="J23" s="224" t="s">
        <v>569</v>
      </c>
      <c r="K23" s="224" t="s">
        <v>568</v>
      </c>
      <c r="L23" s="224" t="s">
        <v>569</v>
      </c>
      <c r="M23" s="224" t="s">
        <v>568</v>
      </c>
      <c r="N23" s="224" t="s">
        <v>569</v>
      </c>
      <c r="O23" s="224" t="s">
        <v>570</v>
      </c>
      <c r="P23" s="252"/>
      <c r="Q23" s="435"/>
      <c r="R23" s="435"/>
      <c r="S23" s="435"/>
      <c r="T23" s="252"/>
      <c r="U23" s="146"/>
      <c r="V23" s="146"/>
      <c r="W23" s="146"/>
      <c r="X23" s="146"/>
      <c r="Y23" s="146"/>
      <c r="Z23" s="146"/>
      <c r="AA23" s="146"/>
      <c r="AB23" s="146"/>
      <c r="AC23" s="146"/>
      <c r="AD23" s="252"/>
      <c r="AE23" s="252"/>
    </row>
    <row r="24" spans="1:31" ht="22.5" x14ac:dyDescent="0.25">
      <c r="A24" s="441" t="s">
        <v>585</v>
      </c>
      <c r="B24" s="444" t="s">
        <v>555</v>
      </c>
      <c r="C24" s="444" t="s">
        <v>586</v>
      </c>
      <c r="D24" s="237" t="s">
        <v>216</v>
      </c>
      <c r="E24" s="238">
        <v>0.1</v>
      </c>
      <c r="F24" s="238">
        <v>0.1</v>
      </c>
      <c r="G24" s="238">
        <v>0.2</v>
      </c>
      <c r="H24" s="238">
        <v>0.3</v>
      </c>
      <c r="I24" s="238">
        <v>0.3</v>
      </c>
      <c r="J24" s="239">
        <v>0.25</v>
      </c>
      <c r="K24" s="238">
        <v>0.4</v>
      </c>
      <c r="L24" s="239"/>
      <c r="M24" s="240">
        <f t="shared" ref="M24:N44" si="1">+SUM(E24,G24,I24,K24)</f>
        <v>1</v>
      </c>
      <c r="N24" s="240">
        <f t="shared" si="1"/>
        <v>0.65</v>
      </c>
      <c r="O24" s="241">
        <f t="shared" ref="O24:O44" si="2">IFERROR(N24/M24,"")</f>
        <v>0.65</v>
      </c>
      <c r="Q24" s="234">
        <v>0.05</v>
      </c>
      <c r="R24" s="234">
        <f t="shared" ref="R24:R32" si="3">+Q24/SUM($Q$24:$Q$32)</f>
        <v>0.15624999999999997</v>
      </c>
      <c r="S24" s="234">
        <f>1/6*R24</f>
        <v>2.6041666666666661E-2</v>
      </c>
    </row>
    <row r="25" spans="1:31" ht="22.5" x14ac:dyDescent="0.25">
      <c r="A25" s="443"/>
      <c r="B25" s="444"/>
      <c r="C25" s="444"/>
      <c r="D25" s="237" t="s">
        <v>217</v>
      </c>
      <c r="E25" s="238">
        <v>0.2</v>
      </c>
      <c r="F25" s="238">
        <v>0.2</v>
      </c>
      <c r="G25" s="238">
        <v>0.2</v>
      </c>
      <c r="H25" s="238">
        <v>0.15</v>
      </c>
      <c r="I25" s="238">
        <v>0.3</v>
      </c>
      <c r="J25" s="239">
        <v>0.3</v>
      </c>
      <c r="K25" s="238">
        <v>0.3</v>
      </c>
      <c r="L25" s="239"/>
      <c r="M25" s="240">
        <f t="shared" si="1"/>
        <v>1</v>
      </c>
      <c r="N25" s="240">
        <f t="shared" si="1"/>
        <v>0.64999999999999991</v>
      </c>
      <c r="O25" s="241">
        <f t="shared" si="2"/>
        <v>0.64999999999999991</v>
      </c>
      <c r="Q25" s="234">
        <v>0.03</v>
      </c>
      <c r="R25" s="234">
        <f t="shared" si="3"/>
        <v>9.3749999999999972E-2</v>
      </c>
      <c r="S25" s="234">
        <f t="shared" ref="S25:S44" si="4">1/6*R25</f>
        <v>1.5624999999999995E-2</v>
      </c>
    </row>
    <row r="26" spans="1:31" x14ac:dyDescent="0.25">
      <c r="A26" s="443"/>
      <c r="B26" s="444"/>
      <c r="C26" s="444"/>
      <c r="D26" s="237" t="s">
        <v>218</v>
      </c>
      <c r="E26" s="242">
        <v>100</v>
      </c>
      <c r="F26" s="239">
        <v>100</v>
      </c>
      <c r="G26" s="242">
        <v>200</v>
      </c>
      <c r="H26" s="239">
        <v>150</v>
      </c>
      <c r="I26" s="242">
        <v>200</v>
      </c>
      <c r="J26" s="239">
        <v>278</v>
      </c>
      <c r="K26" s="242">
        <v>150</v>
      </c>
      <c r="L26" s="239"/>
      <c r="M26" s="240">
        <f t="shared" si="1"/>
        <v>650</v>
      </c>
      <c r="N26" s="240">
        <f t="shared" si="1"/>
        <v>528</v>
      </c>
      <c r="O26" s="241">
        <f t="shared" si="2"/>
        <v>0.81230769230769229</v>
      </c>
      <c r="Q26" s="234">
        <v>0.03</v>
      </c>
      <c r="R26" s="234">
        <f t="shared" si="3"/>
        <v>9.3749999999999972E-2</v>
      </c>
      <c r="S26" s="234">
        <f t="shared" si="4"/>
        <v>1.5624999999999995E-2</v>
      </c>
    </row>
    <row r="27" spans="1:31" x14ac:dyDescent="0.25">
      <c r="A27" s="443"/>
      <c r="B27" s="444"/>
      <c r="C27" s="444"/>
      <c r="D27" s="237" t="s">
        <v>355</v>
      </c>
      <c r="E27" s="243">
        <v>11425</v>
      </c>
      <c r="F27" s="243">
        <v>10470</v>
      </c>
      <c r="G27" s="244">
        <v>11425</v>
      </c>
      <c r="H27" s="245">
        <v>13417</v>
      </c>
      <c r="I27" s="242">
        <v>11425</v>
      </c>
      <c r="J27" s="239">
        <v>17338</v>
      </c>
      <c r="K27" s="244">
        <v>11425</v>
      </c>
      <c r="L27" s="239"/>
      <c r="M27" s="240">
        <f t="shared" si="1"/>
        <v>45700</v>
      </c>
      <c r="N27" s="240">
        <f t="shared" si="1"/>
        <v>41225</v>
      </c>
      <c r="O27" s="241">
        <f t="shared" si="2"/>
        <v>0.90207877461706787</v>
      </c>
      <c r="Q27" s="234">
        <v>0.05</v>
      </c>
      <c r="R27" s="234">
        <f t="shared" si="3"/>
        <v>0.15624999999999997</v>
      </c>
      <c r="S27" s="234">
        <f t="shared" si="4"/>
        <v>2.6041666666666661E-2</v>
      </c>
    </row>
    <row r="28" spans="1:31" ht="22.5" x14ac:dyDescent="0.25">
      <c r="A28" s="443"/>
      <c r="B28" s="444"/>
      <c r="C28" s="444"/>
      <c r="D28" s="237" t="s">
        <v>354</v>
      </c>
      <c r="E28" s="243">
        <v>168875</v>
      </c>
      <c r="F28" s="243">
        <v>111995</v>
      </c>
      <c r="G28" s="243">
        <v>168875</v>
      </c>
      <c r="H28" s="245">
        <v>227038</v>
      </c>
      <c r="I28" s="246">
        <v>168875</v>
      </c>
      <c r="J28" s="239">
        <v>337715</v>
      </c>
      <c r="K28" s="243">
        <v>168875</v>
      </c>
      <c r="L28" s="239"/>
      <c r="M28" s="240">
        <f t="shared" si="1"/>
        <v>675500</v>
      </c>
      <c r="N28" s="240">
        <f t="shared" si="1"/>
        <v>676748</v>
      </c>
      <c r="O28" s="241">
        <f t="shared" si="2"/>
        <v>1.0018475203552923</v>
      </c>
      <c r="Q28" s="234">
        <v>0.05</v>
      </c>
      <c r="R28" s="234">
        <f t="shared" si="3"/>
        <v>0.15624999999999997</v>
      </c>
      <c r="S28" s="234">
        <f t="shared" si="4"/>
        <v>2.6041666666666661E-2</v>
      </c>
    </row>
    <row r="29" spans="1:31" ht="22.5" x14ac:dyDescent="0.25">
      <c r="A29" s="443"/>
      <c r="B29" s="444"/>
      <c r="C29" s="444"/>
      <c r="D29" s="237" t="s">
        <v>353</v>
      </c>
      <c r="E29" s="243">
        <v>12000</v>
      </c>
      <c r="F29" s="243">
        <v>10376</v>
      </c>
      <c r="G29" s="244">
        <v>12000</v>
      </c>
      <c r="H29" s="245">
        <v>13327</v>
      </c>
      <c r="I29" s="243">
        <v>12000</v>
      </c>
      <c r="J29" s="239">
        <v>12408</v>
      </c>
      <c r="K29" s="244">
        <v>12000</v>
      </c>
      <c r="L29" s="239"/>
      <c r="M29" s="240">
        <f t="shared" si="1"/>
        <v>48000</v>
      </c>
      <c r="N29" s="240">
        <f t="shared" si="1"/>
        <v>36111</v>
      </c>
      <c r="O29" s="241">
        <f t="shared" si="2"/>
        <v>0.75231250000000005</v>
      </c>
      <c r="Q29" s="234">
        <v>0.05</v>
      </c>
      <c r="R29" s="234">
        <f t="shared" si="3"/>
        <v>0.15624999999999997</v>
      </c>
      <c r="S29" s="234">
        <f t="shared" si="4"/>
        <v>2.6041666666666661E-2</v>
      </c>
    </row>
    <row r="30" spans="1:31" x14ac:dyDescent="0.25">
      <c r="A30" s="443"/>
      <c r="B30" s="444"/>
      <c r="C30" s="444"/>
      <c r="D30" s="237" t="s">
        <v>352</v>
      </c>
      <c r="E30" s="242">
        <v>1275</v>
      </c>
      <c r="F30" s="239">
        <v>313</v>
      </c>
      <c r="G30" s="242">
        <v>1275</v>
      </c>
      <c r="H30" s="239">
        <v>983</v>
      </c>
      <c r="I30" s="244">
        <v>1275</v>
      </c>
      <c r="J30" s="239">
        <v>2023</v>
      </c>
      <c r="K30" s="242">
        <v>1275</v>
      </c>
      <c r="L30" s="239"/>
      <c r="M30" s="240">
        <f t="shared" si="1"/>
        <v>5100</v>
      </c>
      <c r="N30" s="240">
        <f t="shared" si="1"/>
        <v>3319</v>
      </c>
      <c r="O30" s="241">
        <f t="shared" si="2"/>
        <v>0.65078431372549017</v>
      </c>
      <c r="Q30" s="234">
        <v>0.02</v>
      </c>
      <c r="R30" s="234">
        <f t="shared" si="3"/>
        <v>6.2499999999999986E-2</v>
      </c>
      <c r="S30" s="234">
        <f t="shared" si="4"/>
        <v>1.0416666666666664E-2</v>
      </c>
    </row>
    <row r="31" spans="1:31" x14ac:dyDescent="0.25">
      <c r="A31" s="443"/>
      <c r="B31" s="444"/>
      <c r="C31" s="444"/>
      <c r="D31" s="237" t="s">
        <v>351</v>
      </c>
      <c r="E31" s="242">
        <v>125</v>
      </c>
      <c r="F31" s="239">
        <v>24</v>
      </c>
      <c r="G31" s="242">
        <v>125</v>
      </c>
      <c r="H31" s="239">
        <v>274</v>
      </c>
      <c r="I31" s="242">
        <v>125</v>
      </c>
      <c r="J31" s="239">
        <v>191</v>
      </c>
      <c r="K31" s="242">
        <v>125</v>
      </c>
      <c r="L31" s="239"/>
      <c r="M31" s="240">
        <f t="shared" si="1"/>
        <v>500</v>
      </c>
      <c r="N31" s="240">
        <f t="shared" si="1"/>
        <v>489</v>
      </c>
      <c r="O31" s="241">
        <f t="shared" si="2"/>
        <v>0.97799999999999998</v>
      </c>
      <c r="Q31" s="234">
        <v>0.02</v>
      </c>
      <c r="R31" s="234">
        <f t="shared" si="3"/>
        <v>6.2499999999999986E-2</v>
      </c>
      <c r="S31" s="234">
        <f t="shared" si="4"/>
        <v>1.0416666666666664E-2</v>
      </c>
    </row>
    <row r="32" spans="1:31" x14ac:dyDescent="0.25">
      <c r="A32" s="443"/>
      <c r="B32" s="444"/>
      <c r="C32" s="444"/>
      <c r="D32" s="237" t="s">
        <v>254</v>
      </c>
      <c r="E32" s="238">
        <v>0.25</v>
      </c>
      <c r="F32" s="238">
        <v>0.3</v>
      </c>
      <c r="G32" s="238">
        <v>0.25</v>
      </c>
      <c r="H32" s="238">
        <v>0.3</v>
      </c>
      <c r="I32" s="238">
        <v>0.25</v>
      </c>
      <c r="J32" s="239">
        <v>0.2</v>
      </c>
      <c r="K32" s="238">
        <v>0.25</v>
      </c>
      <c r="L32" s="239"/>
      <c r="M32" s="240">
        <f t="shared" si="1"/>
        <v>1</v>
      </c>
      <c r="N32" s="240">
        <f t="shared" si="1"/>
        <v>0.8</v>
      </c>
      <c r="O32" s="241">
        <f t="shared" si="2"/>
        <v>0.8</v>
      </c>
      <c r="Q32" s="234">
        <v>0.02</v>
      </c>
      <c r="R32" s="234">
        <f t="shared" si="3"/>
        <v>6.2499999999999986E-2</v>
      </c>
      <c r="S32" s="234">
        <f t="shared" si="4"/>
        <v>1.0416666666666664E-2</v>
      </c>
    </row>
    <row r="33" spans="1:19" ht="23.25" customHeight="1" x14ac:dyDescent="0.25">
      <c r="A33" s="443"/>
      <c r="B33" s="441" t="s">
        <v>557</v>
      </c>
      <c r="C33" s="441" t="s">
        <v>587</v>
      </c>
      <c r="D33" s="248" t="s">
        <v>588</v>
      </c>
      <c r="E33" s="242">
        <v>0</v>
      </c>
      <c r="F33" s="239">
        <v>0</v>
      </c>
      <c r="G33" s="242">
        <v>200</v>
      </c>
      <c r="H33" s="239">
        <v>166</v>
      </c>
      <c r="I33" s="242">
        <v>350</v>
      </c>
      <c r="J33" s="239">
        <v>369</v>
      </c>
      <c r="K33" s="242">
        <v>250</v>
      </c>
      <c r="L33" s="239"/>
      <c r="M33" s="240">
        <f t="shared" si="1"/>
        <v>800</v>
      </c>
      <c r="N33" s="240">
        <f t="shared" si="1"/>
        <v>535</v>
      </c>
      <c r="O33" s="241">
        <f t="shared" si="2"/>
        <v>0.66874999999999996</v>
      </c>
      <c r="Q33" s="234">
        <v>0.04</v>
      </c>
      <c r="R33" s="234">
        <f>+Q33/SUM($Q$33:$Q$34)</f>
        <v>0.5</v>
      </c>
      <c r="S33" s="234">
        <f t="shared" si="4"/>
        <v>8.3333333333333329E-2</v>
      </c>
    </row>
    <row r="34" spans="1:19" ht="22.5" x14ac:dyDescent="0.25">
      <c r="A34" s="443"/>
      <c r="B34" s="442"/>
      <c r="C34" s="442"/>
      <c r="D34" s="248" t="s">
        <v>551</v>
      </c>
      <c r="E34" s="242">
        <v>0</v>
      </c>
      <c r="F34" s="239">
        <v>0</v>
      </c>
      <c r="G34" s="242">
        <v>0</v>
      </c>
      <c r="H34" s="239">
        <v>0</v>
      </c>
      <c r="I34" s="242">
        <v>0</v>
      </c>
      <c r="J34" s="239">
        <v>0</v>
      </c>
      <c r="K34" s="242">
        <v>19</v>
      </c>
      <c r="L34" s="239"/>
      <c r="M34" s="240">
        <f t="shared" ref="M34" si="5">+SUM(E34,G34,I34,K34)</f>
        <v>19</v>
      </c>
      <c r="N34" s="240">
        <f t="shared" ref="N34" si="6">+SUM(F34,H34,J34,L34)</f>
        <v>0</v>
      </c>
      <c r="O34" s="241">
        <f t="shared" ref="O34" si="7">IFERROR(N34/M34,"")</f>
        <v>0</v>
      </c>
      <c r="Q34" s="234">
        <v>0.04</v>
      </c>
      <c r="R34" s="234">
        <f>+Q34/SUM($Q$33:$Q$34)</f>
        <v>0.5</v>
      </c>
      <c r="S34" s="234">
        <f t="shared" si="4"/>
        <v>8.3333333333333329E-2</v>
      </c>
    </row>
    <row r="35" spans="1:19" x14ac:dyDescent="0.25">
      <c r="A35" s="443"/>
      <c r="B35" s="444" t="s">
        <v>559</v>
      </c>
      <c r="C35" s="444" t="s">
        <v>589</v>
      </c>
      <c r="D35" s="237" t="s">
        <v>231</v>
      </c>
      <c r="E35" s="242">
        <v>1</v>
      </c>
      <c r="F35" s="239">
        <v>1</v>
      </c>
      <c r="G35" s="242">
        <v>2</v>
      </c>
      <c r="H35" s="239">
        <v>2</v>
      </c>
      <c r="I35" s="242">
        <v>3</v>
      </c>
      <c r="J35" s="239">
        <v>3</v>
      </c>
      <c r="K35" s="242">
        <v>2</v>
      </c>
      <c r="L35" s="239"/>
      <c r="M35" s="240">
        <f t="shared" si="1"/>
        <v>8</v>
      </c>
      <c r="N35" s="240">
        <f t="shared" si="1"/>
        <v>6</v>
      </c>
      <c r="O35" s="241">
        <f t="shared" si="2"/>
        <v>0.75</v>
      </c>
      <c r="Q35" s="234">
        <v>0.04</v>
      </c>
      <c r="R35" s="234">
        <f>+Q35/SUM($Q$35:$Q$37)</f>
        <v>0.5</v>
      </c>
      <c r="S35" s="234">
        <f t="shared" si="4"/>
        <v>8.3333333333333329E-2</v>
      </c>
    </row>
    <row r="36" spans="1:19" x14ac:dyDescent="0.25">
      <c r="A36" s="443"/>
      <c r="B36" s="444"/>
      <c r="C36" s="444"/>
      <c r="D36" s="237" t="s">
        <v>232</v>
      </c>
      <c r="E36" s="242">
        <v>15</v>
      </c>
      <c r="F36" s="239">
        <v>11</v>
      </c>
      <c r="G36" s="242">
        <v>120</v>
      </c>
      <c r="H36" s="239">
        <v>100</v>
      </c>
      <c r="I36" s="242">
        <v>250</v>
      </c>
      <c r="J36" s="239">
        <v>313</v>
      </c>
      <c r="K36" s="242">
        <v>100</v>
      </c>
      <c r="L36" s="239"/>
      <c r="M36" s="240">
        <f t="shared" si="1"/>
        <v>485</v>
      </c>
      <c r="N36" s="240">
        <f t="shared" si="1"/>
        <v>424</v>
      </c>
      <c r="O36" s="241">
        <f t="shared" si="2"/>
        <v>0.87422680412371134</v>
      </c>
      <c r="Q36" s="234">
        <v>0.02</v>
      </c>
      <c r="R36" s="234">
        <f>+Q36/SUM($Q$35:$Q$37)</f>
        <v>0.25</v>
      </c>
      <c r="S36" s="234">
        <f t="shared" si="4"/>
        <v>4.1666666666666664E-2</v>
      </c>
    </row>
    <row r="37" spans="1:19" x14ac:dyDescent="0.25">
      <c r="A37" s="443"/>
      <c r="B37" s="444"/>
      <c r="C37" s="444"/>
      <c r="D37" s="237" t="s">
        <v>590</v>
      </c>
      <c r="E37" s="242">
        <v>2</v>
      </c>
      <c r="F37" s="239">
        <v>2</v>
      </c>
      <c r="G37" s="242">
        <v>12</v>
      </c>
      <c r="H37" s="239">
        <v>13</v>
      </c>
      <c r="I37" s="242">
        <v>22</v>
      </c>
      <c r="J37" s="239">
        <v>23</v>
      </c>
      <c r="K37" s="242">
        <v>7</v>
      </c>
      <c r="L37" s="239"/>
      <c r="M37" s="240">
        <f t="shared" si="1"/>
        <v>43</v>
      </c>
      <c r="N37" s="240">
        <f t="shared" si="1"/>
        <v>38</v>
      </c>
      <c r="O37" s="241">
        <f t="shared" si="2"/>
        <v>0.88372093023255816</v>
      </c>
      <c r="Q37" s="234">
        <v>0.02</v>
      </c>
      <c r="R37" s="234">
        <f>+Q37/SUM($Q$35:$Q$37)</f>
        <v>0.25</v>
      </c>
      <c r="S37" s="234">
        <f t="shared" si="4"/>
        <v>4.1666666666666664E-2</v>
      </c>
    </row>
    <row r="38" spans="1:19" ht="22.5" x14ac:dyDescent="0.25">
      <c r="A38" s="443"/>
      <c r="B38" s="444" t="s">
        <v>582</v>
      </c>
      <c r="C38" s="444" t="s">
        <v>591</v>
      </c>
      <c r="D38" s="237" t="s">
        <v>248</v>
      </c>
      <c r="E38" s="242">
        <v>0</v>
      </c>
      <c r="F38" s="239">
        <v>0</v>
      </c>
      <c r="G38" s="242">
        <v>25</v>
      </c>
      <c r="H38" s="239">
        <v>25</v>
      </c>
      <c r="I38" s="242">
        <v>13</v>
      </c>
      <c r="J38" s="239">
        <v>13</v>
      </c>
      <c r="K38" s="242">
        <v>0</v>
      </c>
      <c r="L38" s="239"/>
      <c r="M38" s="240">
        <f t="shared" si="1"/>
        <v>38</v>
      </c>
      <c r="N38" s="240">
        <f t="shared" si="1"/>
        <v>38</v>
      </c>
      <c r="O38" s="241">
        <f t="shared" si="2"/>
        <v>1</v>
      </c>
      <c r="Q38" s="156">
        <v>0.1</v>
      </c>
      <c r="R38" s="234">
        <f>+Q38/SUM($Q$38:$Q$39)</f>
        <v>0.66666666666666663</v>
      </c>
      <c r="S38" s="234">
        <f t="shared" si="4"/>
        <v>0.1111111111111111</v>
      </c>
    </row>
    <row r="39" spans="1:19" ht="22.5" x14ac:dyDescent="0.25">
      <c r="A39" s="443"/>
      <c r="B39" s="444"/>
      <c r="C39" s="444"/>
      <c r="D39" s="237" t="s">
        <v>252</v>
      </c>
      <c r="E39" s="242">
        <v>0</v>
      </c>
      <c r="F39" s="239">
        <v>0</v>
      </c>
      <c r="G39" s="242">
        <v>0</v>
      </c>
      <c r="H39" s="239">
        <v>0</v>
      </c>
      <c r="I39" s="242">
        <v>0</v>
      </c>
      <c r="J39" s="239">
        <v>0</v>
      </c>
      <c r="K39" s="242">
        <v>1</v>
      </c>
      <c r="L39" s="239"/>
      <c r="M39" s="240">
        <f t="shared" si="1"/>
        <v>1</v>
      </c>
      <c r="N39" s="240">
        <f t="shared" si="1"/>
        <v>0</v>
      </c>
      <c r="O39" s="241">
        <f t="shared" si="2"/>
        <v>0</v>
      </c>
      <c r="Q39" s="156">
        <v>0.05</v>
      </c>
      <c r="R39" s="234">
        <f>+Q39/SUM($Q$38:$Q$39)</f>
        <v>0.33333333333333331</v>
      </c>
      <c r="S39" s="234">
        <f t="shared" si="4"/>
        <v>5.5555555555555552E-2</v>
      </c>
    </row>
    <row r="40" spans="1:19" x14ac:dyDescent="0.25">
      <c r="A40" s="443"/>
      <c r="B40" s="444" t="s">
        <v>583</v>
      </c>
      <c r="C40" s="444" t="s">
        <v>592</v>
      </c>
      <c r="D40" s="237" t="s">
        <v>237</v>
      </c>
      <c r="E40" s="242">
        <v>10</v>
      </c>
      <c r="F40" s="242">
        <v>10</v>
      </c>
      <c r="G40" s="242">
        <v>40</v>
      </c>
      <c r="H40" s="239">
        <v>38</v>
      </c>
      <c r="I40" s="242">
        <v>40</v>
      </c>
      <c r="J40" s="239">
        <v>43</v>
      </c>
      <c r="K40" s="242">
        <v>19</v>
      </c>
      <c r="L40" s="239"/>
      <c r="M40" s="240">
        <f t="shared" si="1"/>
        <v>109</v>
      </c>
      <c r="N40" s="240">
        <f t="shared" si="1"/>
        <v>91</v>
      </c>
      <c r="O40" s="241">
        <f t="shared" si="2"/>
        <v>0.83486238532110091</v>
      </c>
      <c r="Q40" s="234">
        <v>0.05</v>
      </c>
      <c r="R40" s="234">
        <f>+Q40/SUM($Q$40:$Q$43)</f>
        <v>0.33333333333333337</v>
      </c>
      <c r="S40" s="234">
        <f t="shared" si="4"/>
        <v>5.5555555555555559E-2</v>
      </c>
    </row>
    <row r="41" spans="1:19" x14ac:dyDescent="0.25">
      <c r="A41" s="443"/>
      <c r="B41" s="444"/>
      <c r="C41" s="444"/>
      <c r="D41" s="248" t="s">
        <v>245</v>
      </c>
      <c r="E41" s="242">
        <v>1</v>
      </c>
      <c r="F41" s="242">
        <v>1</v>
      </c>
      <c r="G41" s="242">
        <v>0</v>
      </c>
      <c r="H41" s="239">
        <v>0</v>
      </c>
      <c r="I41" s="242">
        <v>6</v>
      </c>
      <c r="J41" s="239">
        <v>6</v>
      </c>
      <c r="K41" s="242">
        <v>7</v>
      </c>
      <c r="L41" s="249"/>
      <c r="M41" s="240">
        <f t="shared" si="1"/>
        <v>14</v>
      </c>
      <c r="N41" s="240">
        <f t="shared" si="1"/>
        <v>7</v>
      </c>
      <c r="O41" s="241">
        <f t="shared" si="2"/>
        <v>0.5</v>
      </c>
      <c r="Q41" s="234">
        <v>0.05</v>
      </c>
      <c r="R41" s="234">
        <f>+Q41/SUM($Q$40:$Q$43)</f>
        <v>0.33333333333333337</v>
      </c>
      <c r="S41" s="234">
        <f t="shared" si="4"/>
        <v>5.5555555555555559E-2</v>
      </c>
    </row>
    <row r="42" spans="1:19" x14ac:dyDescent="0.25">
      <c r="A42" s="443"/>
      <c r="B42" s="444"/>
      <c r="C42" s="444"/>
      <c r="D42" s="248" t="s">
        <v>246</v>
      </c>
      <c r="E42" s="242">
        <v>1</v>
      </c>
      <c r="F42" s="242">
        <v>1</v>
      </c>
      <c r="G42" s="242">
        <v>2</v>
      </c>
      <c r="H42" s="239">
        <v>2</v>
      </c>
      <c r="I42" s="242">
        <v>2</v>
      </c>
      <c r="J42" s="239">
        <v>2</v>
      </c>
      <c r="K42" s="242">
        <v>3</v>
      </c>
      <c r="L42" s="249"/>
      <c r="M42" s="240">
        <f t="shared" si="1"/>
        <v>8</v>
      </c>
      <c r="N42" s="240">
        <f t="shared" si="1"/>
        <v>5</v>
      </c>
      <c r="O42" s="241">
        <f t="shared" si="2"/>
        <v>0.625</v>
      </c>
      <c r="Q42" s="234">
        <v>0.03</v>
      </c>
      <c r="R42" s="234">
        <f>+Q42/SUM($Q$40:$Q$43)</f>
        <v>0.2</v>
      </c>
      <c r="S42" s="234">
        <f t="shared" si="4"/>
        <v>3.3333333333333333E-2</v>
      </c>
    </row>
    <row r="43" spans="1:19" ht="22.5" x14ac:dyDescent="0.25">
      <c r="A43" s="443"/>
      <c r="B43" s="444"/>
      <c r="C43" s="444"/>
      <c r="D43" s="248" t="s">
        <v>593</v>
      </c>
      <c r="E43" s="242">
        <v>20</v>
      </c>
      <c r="F43" s="242">
        <v>22</v>
      </c>
      <c r="G43" s="242">
        <v>80</v>
      </c>
      <c r="H43" s="239">
        <v>80</v>
      </c>
      <c r="I43" s="242">
        <v>80</v>
      </c>
      <c r="J43" s="239">
        <v>80</v>
      </c>
      <c r="K43" s="242">
        <v>70</v>
      </c>
      <c r="L43" s="249"/>
      <c r="M43" s="240">
        <f t="shared" si="1"/>
        <v>250</v>
      </c>
      <c r="N43" s="240">
        <f t="shared" si="1"/>
        <v>182</v>
      </c>
      <c r="O43" s="241">
        <f t="shared" si="2"/>
        <v>0.72799999999999998</v>
      </c>
      <c r="Q43" s="234">
        <v>0.02</v>
      </c>
      <c r="R43" s="234">
        <f>+Q43/SUM($Q$40:$Q$43)</f>
        <v>0.13333333333333333</v>
      </c>
      <c r="S43" s="234">
        <f t="shared" si="4"/>
        <v>2.222222222222222E-2</v>
      </c>
    </row>
    <row r="44" spans="1:19" ht="67.5" x14ac:dyDescent="0.25">
      <c r="A44" s="442"/>
      <c r="B44" s="247" t="s">
        <v>584</v>
      </c>
      <c r="C44" s="247" t="s">
        <v>594</v>
      </c>
      <c r="D44" s="237" t="s">
        <v>338</v>
      </c>
      <c r="E44" s="250">
        <v>0</v>
      </c>
      <c r="F44" s="250">
        <v>0</v>
      </c>
      <c r="G44" s="250">
        <v>0</v>
      </c>
      <c r="H44" s="250">
        <v>0</v>
      </c>
      <c r="I44" s="251">
        <v>0.5</v>
      </c>
      <c r="J44" s="239">
        <v>0.5</v>
      </c>
      <c r="K44" s="251">
        <v>0.5</v>
      </c>
      <c r="L44" s="239"/>
      <c r="M44" s="240">
        <f t="shared" si="1"/>
        <v>1</v>
      </c>
      <c r="N44" s="240">
        <f t="shared" si="1"/>
        <v>0.5</v>
      </c>
      <c r="O44" s="241">
        <f t="shared" si="2"/>
        <v>0.5</v>
      </c>
      <c r="Q44" s="234">
        <v>0.01</v>
      </c>
      <c r="R44" s="234">
        <v>1</v>
      </c>
      <c r="S44" s="234">
        <f t="shared" si="4"/>
        <v>0.16666666666666666</v>
      </c>
    </row>
    <row r="45" spans="1:19" s="146" customFormat="1" x14ac:dyDescent="0.25"/>
    <row r="46" spans="1:19" s="146" customFormat="1" x14ac:dyDescent="0.25"/>
    <row r="47" spans="1:19" s="146" customFormat="1" x14ac:dyDescent="0.25"/>
    <row r="48" spans="1:19" s="146" customFormat="1" x14ac:dyDescent="0.25"/>
    <row r="49" s="146" customFormat="1" x14ac:dyDescent="0.25"/>
    <row r="50" s="146" customFormat="1" x14ac:dyDescent="0.25"/>
    <row r="51" s="146" customFormat="1" x14ac:dyDescent="0.25"/>
    <row r="52" s="146" customFormat="1" x14ac:dyDescent="0.25"/>
    <row r="53" s="146" customFormat="1" x14ac:dyDescent="0.25"/>
    <row r="54" s="146" customFormat="1" x14ac:dyDescent="0.25"/>
    <row r="55" s="146" customFormat="1" x14ac:dyDescent="0.25"/>
    <row r="56" s="146" customFormat="1" x14ac:dyDescent="0.25"/>
    <row r="57" s="146" customFormat="1" x14ac:dyDescent="0.25"/>
    <row r="58" s="146" customFormat="1" x14ac:dyDescent="0.25"/>
    <row r="59" s="146" customFormat="1" x14ac:dyDescent="0.25"/>
    <row r="60" s="146" customFormat="1" x14ac:dyDescent="0.25"/>
    <row r="61" s="146" customFormat="1" x14ac:dyDescent="0.25"/>
    <row r="62" s="146" customFormat="1" x14ac:dyDescent="0.25"/>
    <row r="63" s="146" customFormat="1" x14ac:dyDescent="0.25"/>
    <row r="64" s="146" customFormat="1" x14ac:dyDescent="0.25"/>
    <row r="65" s="146" customFormat="1" x14ac:dyDescent="0.25"/>
    <row r="66" s="146" customFormat="1" x14ac:dyDescent="0.25"/>
    <row r="67" s="146" customFormat="1" x14ac:dyDescent="0.25"/>
    <row r="68" s="146" customFormat="1" x14ac:dyDescent="0.25"/>
    <row r="69" s="146" customFormat="1" x14ac:dyDescent="0.25"/>
    <row r="70" s="146" customFormat="1" x14ac:dyDescent="0.25"/>
    <row r="71" s="146" customFormat="1" x14ac:dyDescent="0.25"/>
    <row r="72" s="146" customFormat="1" x14ac:dyDescent="0.25"/>
    <row r="73" s="146" customFormat="1" x14ac:dyDescent="0.25"/>
    <row r="74" s="146" customFormat="1" x14ac:dyDescent="0.25"/>
    <row r="75" s="146" customFormat="1" x14ac:dyDescent="0.25"/>
    <row r="76" s="146" customFormat="1" x14ac:dyDescent="0.25"/>
    <row r="77" s="146" customFormat="1" x14ac:dyDescent="0.25"/>
    <row r="78" s="146" customFormat="1" x14ac:dyDescent="0.25"/>
    <row r="79" s="146" customFormat="1" x14ac:dyDescent="0.25"/>
    <row r="80" s="146" customFormat="1" x14ac:dyDescent="0.25"/>
    <row r="81" s="146" customFormat="1" x14ac:dyDescent="0.25"/>
    <row r="82" s="146" customFormat="1" x14ac:dyDescent="0.25"/>
    <row r="83" s="146" customFormat="1" x14ac:dyDescent="0.25"/>
    <row r="84" s="146" customFormat="1" x14ac:dyDescent="0.25"/>
    <row r="85" s="146" customFormat="1" x14ac:dyDescent="0.25"/>
    <row r="86" s="146" customFormat="1" x14ac:dyDescent="0.25"/>
    <row r="87" s="146" customFormat="1" x14ac:dyDescent="0.25"/>
    <row r="88" s="146" customFormat="1" x14ac:dyDescent="0.25"/>
    <row r="89" s="146" customFormat="1" x14ac:dyDescent="0.25"/>
    <row r="90" s="146" customFormat="1" x14ac:dyDescent="0.25"/>
    <row r="91" s="146" customFormat="1" x14ac:dyDescent="0.25"/>
    <row r="92" s="146" customFormat="1" x14ac:dyDescent="0.25"/>
    <row r="93" s="146" customFormat="1" x14ac:dyDescent="0.25"/>
    <row r="94" s="146" customFormat="1" x14ac:dyDescent="0.25"/>
    <row r="95" s="146" customFormat="1" x14ac:dyDescent="0.25"/>
    <row r="96" s="146" customFormat="1" x14ac:dyDescent="0.25"/>
    <row r="97" s="146" customFormat="1" x14ac:dyDescent="0.25"/>
    <row r="98" s="146" customFormat="1" x14ac:dyDescent="0.25"/>
    <row r="99" s="146" customFormat="1" x14ac:dyDescent="0.25"/>
    <row r="100" s="146" customFormat="1" x14ac:dyDescent="0.25"/>
    <row r="101" s="146" customFormat="1" x14ac:dyDescent="0.25"/>
    <row r="102" s="146" customFormat="1" x14ac:dyDescent="0.25"/>
    <row r="103" s="146" customFormat="1" x14ac:dyDescent="0.25"/>
    <row r="104" s="146" customFormat="1" x14ac:dyDescent="0.25"/>
    <row r="105" s="146" customFormat="1" x14ac:dyDescent="0.25"/>
    <row r="106" s="146" customFormat="1" x14ac:dyDescent="0.25"/>
    <row r="107" s="146" customFormat="1" x14ac:dyDescent="0.25"/>
    <row r="108" s="146" customFormat="1" x14ac:dyDescent="0.25"/>
    <row r="109" s="146" customFormat="1" x14ac:dyDescent="0.25"/>
    <row r="110" s="146" customFormat="1" x14ac:dyDescent="0.25"/>
    <row r="111" s="146" customFormat="1" x14ac:dyDescent="0.25"/>
    <row r="112" s="146" customFormat="1" x14ac:dyDescent="0.25"/>
    <row r="113" s="146" customFormat="1" x14ac:dyDescent="0.25"/>
    <row r="114" s="146" customFormat="1" x14ac:dyDescent="0.25"/>
    <row r="115" s="146" customFormat="1" x14ac:dyDescent="0.25"/>
    <row r="116" s="146" customFormat="1" x14ac:dyDescent="0.25"/>
    <row r="117" s="146" customFormat="1" x14ac:dyDescent="0.25"/>
    <row r="118" s="146" customFormat="1" x14ac:dyDescent="0.25"/>
    <row r="119" s="146" customFormat="1" x14ac:dyDescent="0.25"/>
    <row r="120" s="146" customFormat="1" x14ac:dyDescent="0.25"/>
    <row r="121" s="146" customFormat="1" x14ac:dyDescent="0.25"/>
    <row r="122" s="146" customFormat="1" x14ac:dyDescent="0.25"/>
    <row r="123" s="146" customFormat="1" x14ac:dyDescent="0.25"/>
    <row r="124" s="146" customFormat="1" x14ac:dyDescent="0.25"/>
    <row r="125" s="146" customFormat="1" x14ac:dyDescent="0.25"/>
    <row r="126" s="146" customFormat="1" x14ac:dyDescent="0.25"/>
    <row r="127" s="146" customFormat="1" x14ac:dyDescent="0.25"/>
    <row r="128" s="146" customFormat="1" x14ac:dyDescent="0.25"/>
    <row r="129" s="146" customFormat="1" x14ac:dyDescent="0.25"/>
    <row r="130" s="146" customFormat="1" x14ac:dyDescent="0.25"/>
    <row r="131" s="146" customFormat="1" x14ac:dyDescent="0.25"/>
    <row r="132" s="146" customFormat="1" x14ac:dyDescent="0.25"/>
    <row r="133" s="146" customFormat="1" x14ac:dyDescent="0.25"/>
    <row r="134" s="146" customFormat="1" x14ac:dyDescent="0.25"/>
    <row r="135" s="146" customFormat="1" x14ac:dyDescent="0.25"/>
    <row r="136" s="146" customFormat="1" x14ac:dyDescent="0.25"/>
    <row r="137" s="146" customFormat="1" x14ac:dyDescent="0.25"/>
    <row r="138" s="146" customFormat="1" x14ac:dyDescent="0.25"/>
    <row r="139" s="146" customFormat="1" x14ac:dyDescent="0.25"/>
    <row r="140" s="146" customFormat="1" x14ac:dyDescent="0.25"/>
    <row r="141" s="146" customFormat="1" x14ac:dyDescent="0.25"/>
    <row r="142" s="146" customFormat="1" x14ac:dyDescent="0.25"/>
    <row r="143" s="146" customFormat="1" x14ac:dyDescent="0.25"/>
    <row r="144" s="146" customFormat="1" x14ac:dyDescent="0.25"/>
    <row r="145" s="146" customFormat="1" x14ac:dyDescent="0.25"/>
    <row r="146" s="146" customFormat="1" x14ac:dyDescent="0.25"/>
    <row r="147" s="146" customFormat="1" x14ac:dyDescent="0.25"/>
    <row r="148" s="146" customFormat="1" x14ac:dyDescent="0.25"/>
    <row r="149" s="146" customFormat="1" x14ac:dyDescent="0.25"/>
    <row r="150" s="146" customFormat="1" x14ac:dyDescent="0.25"/>
    <row r="151" s="146" customFormat="1" x14ac:dyDescent="0.25"/>
    <row r="152" s="146" customFormat="1" x14ac:dyDescent="0.25"/>
    <row r="153" s="146" customFormat="1" x14ac:dyDescent="0.25"/>
    <row r="154" s="146" customFormat="1" x14ac:dyDescent="0.25"/>
    <row r="155" s="146" customFormat="1" x14ac:dyDescent="0.25"/>
    <row r="156" s="146" customFormat="1" x14ac:dyDescent="0.25"/>
    <row r="157" s="146" customFormat="1" x14ac:dyDescent="0.25"/>
    <row r="158" s="146" customFormat="1" x14ac:dyDescent="0.25"/>
    <row r="159" s="146" customFormat="1" x14ac:dyDescent="0.25"/>
    <row r="160" s="146" customFormat="1" x14ac:dyDescent="0.25"/>
    <row r="161" s="146" customFormat="1" x14ac:dyDescent="0.25"/>
    <row r="162" s="146" customFormat="1" x14ac:dyDescent="0.25"/>
    <row r="163" s="146" customFormat="1" x14ac:dyDescent="0.25"/>
    <row r="164" s="146" customFormat="1" x14ac:dyDescent="0.25"/>
    <row r="165" s="146" customFormat="1" x14ac:dyDescent="0.25"/>
    <row r="166" s="146" customFormat="1" x14ac:dyDescent="0.25"/>
    <row r="167" s="146" customFormat="1" x14ac:dyDescent="0.25"/>
    <row r="168" s="146" customFormat="1" x14ac:dyDescent="0.25"/>
    <row r="169" s="146" customFormat="1" x14ac:dyDescent="0.25"/>
    <row r="170" s="146" customFormat="1" x14ac:dyDescent="0.25"/>
    <row r="171" s="146" customFormat="1" x14ac:dyDescent="0.25"/>
    <row r="172" s="146" customFormat="1" x14ac:dyDescent="0.25"/>
    <row r="173" s="146" customFormat="1" x14ac:dyDescent="0.25"/>
    <row r="174" s="146" customFormat="1" x14ac:dyDescent="0.25"/>
    <row r="175" s="146" customFormat="1" x14ac:dyDescent="0.25"/>
    <row r="176" s="146" customFormat="1" x14ac:dyDescent="0.25"/>
    <row r="177" s="146" customFormat="1" x14ac:dyDescent="0.25"/>
    <row r="178" s="146" customFormat="1" x14ac:dyDescent="0.25"/>
    <row r="179" s="146" customFormat="1" x14ac:dyDescent="0.25"/>
    <row r="180" s="146" customFormat="1" x14ac:dyDescent="0.25"/>
    <row r="181" s="146" customFormat="1" x14ac:dyDescent="0.25"/>
    <row r="182" s="146" customFormat="1" x14ac:dyDescent="0.25"/>
    <row r="183" s="146" customFormat="1" x14ac:dyDescent="0.25"/>
    <row r="184" s="146" customFormat="1" x14ac:dyDescent="0.25"/>
    <row r="185" s="146" customFormat="1" x14ac:dyDescent="0.25"/>
    <row r="186" s="146" customFormat="1" x14ac:dyDescent="0.25"/>
    <row r="187" s="146" customFormat="1" x14ac:dyDescent="0.25"/>
    <row r="188" s="146" customFormat="1" x14ac:dyDescent="0.25"/>
    <row r="189" s="146" customFormat="1" x14ac:dyDescent="0.25"/>
    <row r="190" s="146" customFormat="1" x14ac:dyDescent="0.25"/>
    <row r="191" s="146" customFormat="1" x14ac:dyDescent="0.25"/>
    <row r="192" s="146" customFormat="1" x14ac:dyDescent="0.25"/>
    <row r="193" s="146" customFormat="1" x14ac:dyDescent="0.25"/>
    <row r="194" s="146" customFormat="1" x14ac:dyDescent="0.25"/>
    <row r="195" s="146" customFormat="1" x14ac:dyDescent="0.25"/>
    <row r="196" s="146" customFormat="1" x14ac:dyDescent="0.25"/>
    <row r="197" s="146" customFormat="1" x14ac:dyDescent="0.25"/>
    <row r="198" s="146" customFormat="1" x14ac:dyDescent="0.25"/>
    <row r="199" s="146" customFormat="1" x14ac:dyDescent="0.25"/>
    <row r="200" s="146" customFormat="1" x14ac:dyDescent="0.25"/>
    <row r="201" s="146" customFormat="1" x14ac:dyDescent="0.25"/>
    <row r="202" s="146" customFormat="1" x14ac:dyDescent="0.25"/>
    <row r="203" s="146" customFormat="1" x14ac:dyDescent="0.25"/>
    <row r="204" s="146" customFormat="1" x14ac:dyDescent="0.25"/>
    <row r="205" s="146" customFormat="1" x14ac:dyDescent="0.25"/>
    <row r="206" s="146" customFormat="1" x14ac:dyDescent="0.25"/>
    <row r="207" s="146" customFormat="1" x14ac:dyDescent="0.25"/>
    <row r="208" s="146" customFormat="1" x14ac:dyDescent="0.25"/>
    <row r="209" s="146" customFormat="1" x14ac:dyDescent="0.25"/>
    <row r="210" s="146" customFormat="1" x14ac:dyDescent="0.25"/>
    <row r="211" s="146" customFormat="1" x14ac:dyDescent="0.25"/>
    <row r="212" s="146" customFormat="1" x14ac:dyDescent="0.25"/>
  </sheetData>
  <mergeCells count="34">
    <mergeCell ref="A2:B2"/>
    <mergeCell ref="C2:O2"/>
    <mergeCell ref="A3:B3"/>
    <mergeCell ref="C3:O3"/>
    <mergeCell ref="A4:B4"/>
    <mergeCell ref="C4:O4"/>
    <mergeCell ref="A5:B5"/>
    <mergeCell ref="C5:O5"/>
    <mergeCell ref="A6:B6"/>
    <mergeCell ref="C6:O6"/>
    <mergeCell ref="A7:B7"/>
    <mergeCell ref="C7:O7"/>
    <mergeCell ref="A22:A23"/>
    <mergeCell ref="B22:C23"/>
    <mergeCell ref="D22:D23"/>
    <mergeCell ref="E22:F22"/>
    <mergeCell ref="G22:H22"/>
    <mergeCell ref="A24:A44"/>
    <mergeCell ref="B24:B32"/>
    <mergeCell ref="C24:C32"/>
    <mergeCell ref="B35:B37"/>
    <mergeCell ref="C35:C37"/>
    <mergeCell ref="B38:B39"/>
    <mergeCell ref="C38:C39"/>
    <mergeCell ref="B40:B43"/>
    <mergeCell ref="C40:C43"/>
    <mergeCell ref="Q22:Q23"/>
    <mergeCell ref="R22:R23"/>
    <mergeCell ref="S22:S23"/>
    <mergeCell ref="B33:B34"/>
    <mergeCell ref="C33:C34"/>
    <mergeCell ref="K22:L22"/>
    <mergeCell ref="M22:O22"/>
    <mergeCell ref="I22:J22"/>
  </mergeCells>
  <conditionalFormatting sqref="O24:O44">
    <cfRule type="iconSet" priority="1">
      <iconSet iconSet="3TrafficLights2">
        <cfvo type="percent" val="0"/>
        <cfvo type="num" val="0.7"/>
        <cfvo type="num" val="0.9"/>
      </iconSet>
    </cfRule>
    <cfRule type="cellIs" dxfId="5" priority="2" stopIfTrue="1" operator="greaterThan">
      <formula>0.9</formula>
    </cfRule>
    <cfRule type="cellIs" dxfId="4" priority="3" stopIfTrue="1" operator="between">
      <formula>0.7</formula>
      <formula>0.89</formula>
    </cfRule>
    <cfRule type="cellIs" dxfId="3" priority="4" stopIfTrue="1" operator="between">
      <formula>0</formula>
      <formula>0.69</formula>
    </cfRule>
  </conditionalFormatting>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3"/>
  <sheetViews>
    <sheetView zoomScale="70" zoomScaleNormal="70" workbookViewId="0">
      <selection activeCell="D34" sqref="D34"/>
    </sheetView>
  </sheetViews>
  <sheetFormatPr baseColWidth="10" defaultColWidth="11.42578125" defaultRowHeight="15" x14ac:dyDescent="0.25"/>
  <cols>
    <col min="1" max="1" width="17.42578125" customWidth="1"/>
    <col min="2" max="2" width="13.5703125" customWidth="1"/>
    <col min="3" max="3" width="22" customWidth="1"/>
    <col min="4" max="4" width="40.28515625" customWidth="1"/>
    <col min="5" max="14" width="8.28515625" customWidth="1"/>
    <col min="15" max="15" width="11.28515625" bestFit="1" customWidth="1"/>
    <col min="16" max="17" width="11.42578125" customWidth="1"/>
    <col min="18" max="18" width="12.42578125" customWidth="1"/>
    <col min="19" max="19" width="17.42578125" customWidth="1"/>
  </cols>
  <sheetData>
    <row r="1" spans="1:22" x14ac:dyDescent="0.25">
      <c r="A1" s="223"/>
      <c r="B1" s="223"/>
      <c r="C1" s="223"/>
      <c r="D1" s="223"/>
      <c r="E1" s="223"/>
      <c r="F1" s="223"/>
      <c r="G1" s="223"/>
      <c r="H1" s="223"/>
      <c r="I1" s="223"/>
      <c r="J1" s="223"/>
      <c r="K1" s="223"/>
      <c r="L1" s="223"/>
      <c r="M1" s="223"/>
      <c r="N1" s="223"/>
      <c r="O1" s="223"/>
    </row>
    <row r="2" spans="1:22" s="255" customFormat="1" x14ac:dyDescent="0.25">
      <c r="A2" s="437" t="s">
        <v>555</v>
      </c>
      <c r="B2" s="437"/>
      <c r="C2" s="450" t="s">
        <v>602</v>
      </c>
      <c r="D2" s="450"/>
      <c r="E2" s="450"/>
      <c r="F2" s="450"/>
      <c r="G2" s="450"/>
      <c r="H2" s="450"/>
      <c r="I2" s="450"/>
      <c r="J2" s="450"/>
      <c r="K2" s="450"/>
      <c r="L2" s="450"/>
      <c r="M2" s="450"/>
      <c r="N2" s="450"/>
      <c r="O2" s="450"/>
    </row>
    <row r="3" spans="1:22" s="255" customFormat="1" x14ac:dyDescent="0.25">
      <c r="A3" s="437" t="s">
        <v>557</v>
      </c>
      <c r="B3" s="437"/>
      <c r="C3" s="450" t="s">
        <v>603</v>
      </c>
      <c r="D3" s="450"/>
      <c r="E3" s="450"/>
      <c r="F3" s="450"/>
      <c r="G3" s="450"/>
      <c r="H3" s="450"/>
      <c r="I3" s="450"/>
      <c r="J3" s="450"/>
      <c r="K3" s="450"/>
      <c r="L3" s="450"/>
      <c r="M3" s="450"/>
      <c r="N3" s="450"/>
      <c r="O3" s="450"/>
    </row>
    <row r="4" spans="1:22" x14ac:dyDescent="0.25">
      <c r="A4" s="223"/>
      <c r="B4" s="223"/>
      <c r="C4" s="223"/>
      <c r="D4" s="223"/>
      <c r="E4" s="223"/>
      <c r="F4" s="223"/>
      <c r="G4" s="223"/>
      <c r="H4" s="223"/>
      <c r="I4" s="223"/>
      <c r="J4" s="223"/>
      <c r="K4" s="223"/>
      <c r="L4" s="223"/>
      <c r="M4" s="223"/>
      <c r="N4" s="223"/>
      <c r="O4" s="223"/>
    </row>
    <row r="5" spans="1:22" ht="15" customHeight="1" x14ac:dyDescent="0.25">
      <c r="A5" s="223"/>
      <c r="B5" s="223"/>
      <c r="C5" s="236"/>
      <c r="D5" s="236"/>
      <c r="E5" s="236"/>
      <c r="F5" s="236"/>
      <c r="G5" s="236"/>
      <c r="H5" s="236"/>
      <c r="I5" s="236"/>
      <c r="J5" s="236"/>
      <c r="K5" s="236"/>
      <c r="L5" s="236"/>
      <c r="M5" s="236"/>
      <c r="N5" s="236"/>
      <c r="O5" s="236"/>
    </row>
    <row r="6" spans="1:22" ht="15" customHeight="1" x14ac:dyDescent="0.25">
      <c r="A6" s="223"/>
      <c r="B6" s="223"/>
      <c r="C6" s="236"/>
      <c r="D6" s="236"/>
      <c r="E6" s="236"/>
      <c r="F6" s="236"/>
      <c r="G6" s="236"/>
      <c r="H6" s="236"/>
      <c r="I6" s="236"/>
      <c r="J6" s="236"/>
      <c r="K6" s="236"/>
      <c r="L6" s="236"/>
      <c r="M6" s="236"/>
      <c r="N6" s="236"/>
      <c r="O6" s="236"/>
      <c r="Q6" t="s">
        <v>575</v>
      </c>
      <c r="R6" t="s">
        <v>576</v>
      </c>
      <c r="S6" t="s">
        <v>577</v>
      </c>
      <c r="U6" t="s">
        <v>576</v>
      </c>
      <c r="V6" t="s">
        <v>577</v>
      </c>
    </row>
    <row r="7" spans="1:22" ht="15" customHeight="1" x14ac:dyDescent="0.25">
      <c r="A7" s="223"/>
      <c r="B7" s="223"/>
      <c r="C7" s="236"/>
      <c r="D7" s="236"/>
      <c r="E7" s="236"/>
      <c r="F7" s="236"/>
      <c r="G7" s="236"/>
      <c r="H7" s="236"/>
      <c r="I7" s="236"/>
      <c r="J7" s="236"/>
      <c r="K7" s="236"/>
      <c r="L7" s="236"/>
      <c r="M7" s="236"/>
      <c r="N7" s="236"/>
      <c r="O7" s="236"/>
      <c r="Q7" t="s">
        <v>606</v>
      </c>
      <c r="R7">
        <f>+SUMPRODUCT(O20:O23,S20:S23)</f>
        <v>0.69000000000000006</v>
      </c>
      <c r="S7">
        <f>1-R7</f>
        <v>0.30999999999999994</v>
      </c>
      <c r="T7" t="s">
        <v>557</v>
      </c>
      <c r="U7" s="235">
        <f>+SUMPRODUCT(O22:O23,R22:R23)</f>
        <v>0.6</v>
      </c>
      <c r="V7" s="235">
        <f>1-U8</f>
        <v>0.21999999999999997</v>
      </c>
    </row>
    <row r="8" spans="1:22" ht="15" customHeight="1" x14ac:dyDescent="0.25">
      <c r="A8" s="223"/>
      <c r="B8" s="223"/>
      <c r="C8" s="236"/>
      <c r="D8" s="236"/>
      <c r="E8" s="236"/>
      <c r="F8" s="236"/>
      <c r="G8" s="236"/>
      <c r="H8" s="236"/>
      <c r="I8" s="236"/>
      <c r="J8" s="236"/>
      <c r="K8" s="236"/>
      <c r="L8" s="236"/>
      <c r="M8" s="236"/>
      <c r="N8" s="236"/>
      <c r="O8" s="236"/>
      <c r="T8" t="s">
        <v>555</v>
      </c>
      <c r="U8" s="235">
        <f>+SUMPRODUCT(O20:O21,R20:R21)</f>
        <v>0.78</v>
      </c>
      <c r="V8" s="235">
        <f>1-U7</f>
        <v>0.4</v>
      </c>
    </row>
    <row r="9" spans="1:22" ht="15" customHeight="1" x14ac:dyDescent="0.25">
      <c r="A9" s="223"/>
      <c r="B9" s="223"/>
      <c r="C9" s="236"/>
      <c r="D9" s="236"/>
      <c r="E9" s="236"/>
      <c r="F9" s="236"/>
      <c r="G9" s="236"/>
      <c r="H9" s="236"/>
      <c r="I9" s="236"/>
      <c r="J9" s="236"/>
      <c r="K9" s="236"/>
      <c r="L9" s="236"/>
      <c r="M9" s="236"/>
      <c r="N9" s="236"/>
      <c r="O9" s="236"/>
      <c r="T9" t="s">
        <v>606</v>
      </c>
      <c r="U9" s="235">
        <f>+R7</f>
        <v>0.69000000000000006</v>
      </c>
      <c r="V9" s="235">
        <f>1-U9</f>
        <v>0.30999999999999994</v>
      </c>
    </row>
    <row r="10" spans="1:22" ht="15" customHeight="1" x14ac:dyDescent="0.25">
      <c r="A10" s="223"/>
      <c r="B10" s="223"/>
      <c r="C10" s="223"/>
      <c r="D10" s="223"/>
      <c r="E10" s="223"/>
      <c r="F10" s="223"/>
      <c r="G10" s="223"/>
      <c r="H10" s="223"/>
      <c r="I10" s="223"/>
      <c r="J10" s="223"/>
      <c r="K10" s="223"/>
      <c r="L10" s="223"/>
      <c r="M10" s="223"/>
      <c r="N10" s="223"/>
      <c r="O10" s="223"/>
    </row>
    <row r="11" spans="1:22" x14ac:dyDescent="0.25">
      <c r="A11" s="223"/>
      <c r="B11" s="223"/>
      <c r="C11" s="223"/>
      <c r="D11" s="223"/>
      <c r="E11" s="223"/>
      <c r="F11" s="223"/>
      <c r="G11" s="223"/>
      <c r="H11" s="223"/>
      <c r="I11" s="223"/>
      <c r="J11" s="223"/>
      <c r="K11" s="223"/>
      <c r="L11" s="223"/>
      <c r="M11" s="223"/>
      <c r="N11" s="223"/>
      <c r="O11" s="223"/>
    </row>
    <row r="12" spans="1:22" x14ac:dyDescent="0.25">
      <c r="A12" s="223"/>
      <c r="B12" s="223"/>
      <c r="C12" s="223"/>
      <c r="D12" s="223"/>
      <c r="E12" s="223"/>
      <c r="F12" s="223"/>
      <c r="G12" s="223"/>
      <c r="H12" s="223"/>
      <c r="I12" s="223"/>
      <c r="J12" s="223"/>
      <c r="K12" s="223"/>
      <c r="L12" s="223"/>
      <c r="M12" s="223"/>
      <c r="N12" s="223"/>
      <c r="O12" s="223"/>
    </row>
    <row r="13" spans="1:22" x14ac:dyDescent="0.25">
      <c r="A13" s="223"/>
      <c r="B13" s="223"/>
      <c r="C13" s="223"/>
      <c r="D13" s="223"/>
      <c r="E13" s="223"/>
      <c r="F13" s="223"/>
      <c r="G13" s="223"/>
      <c r="H13" s="223"/>
      <c r="I13" s="223"/>
      <c r="J13" s="223"/>
      <c r="K13" s="223"/>
      <c r="L13" s="223"/>
      <c r="M13" s="223"/>
      <c r="N13" s="223"/>
      <c r="O13" s="223"/>
    </row>
    <row r="14" spans="1:22" x14ac:dyDescent="0.25">
      <c r="A14" s="223"/>
      <c r="B14" s="223"/>
      <c r="C14" s="223"/>
      <c r="D14" s="223"/>
      <c r="E14" s="223"/>
      <c r="F14" s="223"/>
      <c r="G14" s="223"/>
      <c r="H14" s="223"/>
      <c r="I14" s="223"/>
      <c r="J14" s="223"/>
      <c r="K14" s="223"/>
      <c r="L14" s="223"/>
      <c r="M14" s="223"/>
      <c r="N14" s="223"/>
      <c r="O14" s="223"/>
    </row>
    <row r="15" spans="1:22" x14ac:dyDescent="0.25">
      <c r="A15" s="223"/>
      <c r="B15" s="223"/>
      <c r="C15" s="223"/>
      <c r="D15" s="223"/>
      <c r="E15" s="223"/>
      <c r="F15" s="223"/>
      <c r="G15" s="223"/>
      <c r="H15" s="223"/>
      <c r="I15" s="223"/>
      <c r="J15" s="223"/>
      <c r="K15" s="223"/>
      <c r="L15" s="223"/>
      <c r="M15" s="223"/>
      <c r="N15" s="223"/>
      <c r="O15" s="223"/>
    </row>
    <row r="16" spans="1:22" x14ac:dyDescent="0.25">
      <c r="A16" s="223"/>
      <c r="B16" s="223"/>
      <c r="C16" s="223"/>
      <c r="D16" s="223"/>
      <c r="E16" s="223"/>
      <c r="F16" s="223"/>
      <c r="G16" s="223"/>
      <c r="H16" s="223"/>
      <c r="I16" s="223"/>
      <c r="J16" s="223"/>
      <c r="K16" s="223"/>
      <c r="L16" s="223"/>
      <c r="M16" s="223"/>
      <c r="N16" s="223"/>
      <c r="O16" s="223"/>
    </row>
    <row r="17" spans="1:30" x14ac:dyDescent="0.25">
      <c r="A17" s="223"/>
      <c r="B17" s="223"/>
      <c r="C17" s="223"/>
      <c r="D17" s="223"/>
      <c r="E17" s="223"/>
      <c r="F17" s="223"/>
      <c r="G17" s="223"/>
      <c r="H17" s="223"/>
      <c r="I17" s="223"/>
      <c r="J17" s="223"/>
      <c r="K17" s="223"/>
      <c r="L17" s="223"/>
      <c r="M17" s="223"/>
      <c r="N17" s="223"/>
      <c r="O17" s="223"/>
    </row>
    <row r="18" spans="1:30" s="45" customFormat="1" x14ac:dyDescent="0.25">
      <c r="A18" s="435" t="s">
        <v>58</v>
      </c>
      <c r="B18" s="435" t="s">
        <v>561</v>
      </c>
      <c r="C18" s="435"/>
      <c r="D18" s="435" t="s">
        <v>562</v>
      </c>
      <c r="E18" s="436" t="s">
        <v>563</v>
      </c>
      <c r="F18" s="436"/>
      <c r="G18" s="436" t="s">
        <v>564</v>
      </c>
      <c r="H18" s="436"/>
      <c r="I18" s="436" t="s">
        <v>565</v>
      </c>
      <c r="J18" s="436"/>
      <c r="K18" s="436" t="s">
        <v>566</v>
      </c>
      <c r="L18" s="436"/>
      <c r="M18" s="436" t="s">
        <v>567</v>
      </c>
      <c r="N18" s="436"/>
      <c r="O18" s="436"/>
      <c r="Q18" s="435" t="s">
        <v>572</v>
      </c>
      <c r="R18" s="435" t="s">
        <v>573</v>
      </c>
      <c r="S18" s="435" t="s">
        <v>574</v>
      </c>
      <c r="V18"/>
      <c r="W18"/>
      <c r="X18"/>
      <c r="Y18"/>
      <c r="Z18"/>
      <c r="AA18"/>
      <c r="AB18"/>
      <c r="AC18"/>
      <c r="AD18"/>
    </row>
    <row r="19" spans="1:30" s="45" customFormat="1" ht="19.5" customHeight="1" x14ac:dyDescent="0.25">
      <c r="A19" s="435"/>
      <c r="B19" s="435"/>
      <c r="C19" s="435"/>
      <c r="D19" s="435"/>
      <c r="E19" s="224" t="s">
        <v>568</v>
      </c>
      <c r="F19" s="224" t="s">
        <v>569</v>
      </c>
      <c r="G19" s="224" t="s">
        <v>568</v>
      </c>
      <c r="H19" s="224" t="s">
        <v>569</v>
      </c>
      <c r="I19" s="224" t="s">
        <v>568</v>
      </c>
      <c r="J19" s="224" t="s">
        <v>569</v>
      </c>
      <c r="K19" s="224" t="s">
        <v>568</v>
      </c>
      <c r="L19" s="224" t="s">
        <v>569</v>
      </c>
      <c r="M19" s="224" t="s">
        <v>568</v>
      </c>
      <c r="N19" s="224" t="s">
        <v>569</v>
      </c>
      <c r="O19" s="224" t="s">
        <v>570</v>
      </c>
      <c r="Q19" s="435"/>
      <c r="R19" s="435"/>
      <c r="S19" s="435"/>
      <c r="V19"/>
      <c r="W19"/>
      <c r="X19"/>
      <c r="Y19"/>
      <c r="Z19"/>
      <c r="AA19"/>
      <c r="AB19"/>
      <c r="AC19"/>
      <c r="AD19"/>
    </row>
    <row r="20" spans="1:30" ht="28.5" x14ac:dyDescent="0.25">
      <c r="A20" s="446" t="s">
        <v>604</v>
      </c>
      <c r="B20" s="449" t="s">
        <v>555</v>
      </c>
      <c r="C20" s="449" t="s">
        <v>602</v>
      </c>
      <c r="D20" s="219" t="s">
        <v>369</v>
      </c>
      <c r="E20" s="197">
        <v>0</v>
      </c>
      <c r="F20" s="197">
        <v>0</v>
      </c>
      <c r="G20" s="197">
        <v>0.5</v>
      </c>
      <c r="H20" s="197">
        <v>0.4</v>
      </c>
      <c r="I20" s="197">
        <v>0.5</v>
      </c>
      <c r="J20" s="197">
        <v>0.4</v>
      </c>
      <c r="K20" s="197">
        <v>0</v>
      </c>
      <c r="L20" s="197"/>
      <c r="M20" s="157">
        <f t="shared" ref="M20:N23" si="0">+SUM(E20,G20,I20,K20)</f>
        <v>1</v>
      </c>
      <c r="N20" s="157">
        <f t="shared" si="0"/>
        <v>0.8</v>
      </c>
      <c r="O20" s="129">
        <f t="shared" ref="O20:O23" si="1">IFERROR(N20/M20,"")</f>
        <v>0.8</v>
      </c>
      <c r="Q20" s="234">
        <v>0.03</v>
      </c>
      <c r="R20" s="234">
        <f>+Q20/SUM(Q20:Q21)</f>
        <v>0.6</v>
      </c>
      <c r="S20" s="234">
        <f>+R20*0.5</f>
        <v>0.3</v>
      </c>
    </row>
    <row r="21" spans="1:30" x14ac:dyDescent="0.25">
      <c r="A21" s="447"/>
      <c r="B21" s="449"/>
      <c r="C21" s="449"/>
      <c r="D21" s="219" t="s">
        <v>372</v>
      </c>
      <c r="E21" s="197">
        <v>0.25</v>
      </c>
      <c r="F21" s="197">
        <v>0.25</v>
      </c>
      <c r="G21" s="197">
        <v>0.25</v>
      </c>
      <c r="H21" s="197">
        <v>0.25</v>
      </c>
      <c r="I21" s="197">
        <v>0.25</v>
      </c>
      <c r="J21" s="197">
        <v>0.25</v>
      </c>
      <c r="K21" s="197">
        <v>0.25</v>
      </c>
      <c r="L21" s="197"/>
      <c r="M21" s="157">
        <f t="shared" si="0"/>
        <v>1</v>
      </c>
      <c r="N21" s="157">
        <f t="shared" si="0"/>
        <v>0.75</v>
      </c>
      <c r="O21" s="129">
        <f t="shared" si="1"/>
        <v>0.75</v>
      </c>
      <c r="Q21" s="234">
        <v>0.02</v>
      </c>
      <c r="R21" s="234">
        <f>+Q21/SUM(Q20:Q21)</f>
        <v>0.39999999999999997</v>
      </c>
      <c r="S21" s="234">
        <f t="shared" ref="S21:S23" si="2">+R21*0.5</f>
        <v>0.19999999999999998</v>
      </c>
    </row>
    <row r="22" spans="1:30" ht="28.5" x14ac:dyDescent="0.25">
      <c r="A22" s="447"/>
      <c r="B22" s="449" t="s">
        <v>557</v>
      </c>
      <c r="C22" s="449" t="s">
        <v>605</v>
      </c>
      <c r="D22" s="219" t="s">
        <v>474</v>
      </c>
      <c r="E22" s="197">
        <v>0.5</v>
      </c>
      <c r="F22" s="197">
        <v>0.5</v>
      </c>
      <c r="G22" s="197">
        <v>0.5</v>
      </c>
      <c r="H22" s="197">
        <v>0.25</v>
      </c>
      <c r="I22" s="197">
        <v>0</v>
      </c>
      <c r="J22" s="197">
        <v>0</v>
      </c>
      <c r="K22" s="197">
        <v>0</v>
      </c>
      <c r="L22" s="197"/>
      <c r="M22" s="157">
        <f t="shared" si="0"/>
        <v>1</v>
      </c>
      <c r="N22" s="157">
        <f t="shared" si="0"/>
        <v>0.75</v>
      </c>
      <c r="O22" s="129">
        <f t="shared" si="1"/>
        <v>0.75</v>
      </c>
      <c r="Q22" s="234">
        <v>0.02</v>
      </c>
      <c r="R22" s="234">
        <f>+Q22/SUM(Q22:Q23)</f>
        <v>0.39999999999999997</v>
      </c>
      <c r="S22" s="234">
        <f t="shared" si="2"/>
        <v>0.19999999999999998</v>
      </c>
    </row>
    <row r="23" spans="1:30" ht="28.5" x14ac:dyDescent="0.25">
      <c r="A23" s="448"/>
      <c r="B23" s="449"/>
      <c r="C23" s="449"/>
      <c r="D23" s="219" t="s">
        <v>475</v>
      </c>
      <c r="E23" s="197">
        <v>0</v>
      </c>
      <c r="F23" s="197">
        <v>0</v>
      </c>
      <c r="G23" s="197">
        <v>0.33</v>
      </c>
      <c r="H23" s="197">
        <v>0</v>
      </c>
      <c r="I23" s="197">
        <v>0.33</v>
      </c>
      <c r="J23" s="197">
        <v>0.5</v>
      </c>
      <c r="K23" s="197">
        <v>0.34</v>
      </c>
      <c r="L23" s="197"/>
      <c r="M23" s="157">
        <f t="shared" si="0"/>
        <v>1</v>
      </c>
      <c r="N23" s="157">
        <f t="shared" si="0"/>
        <v>0.5</v>
      </c>
      <c r="O23" s="129">
        <f t="shared" si="1"/>
        <v>0.5</v>
      </c>
      <c r="Q23" s="234">
        <v>0.03</v>
      </c>
      <c r="R23" s="234">
        <f>+Q23/SUM(Q22:Q23)</f>
        <v>0.6</v>
      </c>
      <c r="S23" s="234">
        <f t="shared" si="2"/>
        <v>0.3</v>
      </c>
    </row>
  </sheetData>
  <mergeCells count="20">
    <mergeCell ref="A2:B2"/>
    <mergeCell ref="C2:O2"/>
    <mergeCell ref="A3:B3"/>
    <mergeCell ref="C3:O3"/>
    <mergeCell ref="A18:A19"/>
    <mergeCell ref="B18:C19"/>
    <mergeCell ref="D18:D19"/>
    <mergeCell ref="E18:F18"/>
    <mergeCell ref="G18:H18"/>
    <mergeCell ref="I18:J18"/>
    <mergeCell ref="A20:A23"/>
    <mergeCell ref="B20:B21"/>
    <mergeCell ref="C20:C21"/>
    <mergeCell ref="B22:B23"/>
    <mergeCell ref="C22:C23"/>
    <mergeCell ref="Q18:Q19"/>
    <mergeCell ref="R18:R19"/>
    <mergeCell ref="S18:S19"/>
    <mergeCell ref="K18:L18"/>
    <mergeCell ref="M18:O18"/>
  </mergeCells>
  <conditionalFormatting sqref="O20:O23">
    <cfRule type="iconSet" priority="1">
      <iconSet iconSet="3TrafficLights2">
        <cfvo type="percent" val="0"/>
        <cfvo type="num" val="0.7"/>
        <cfvo type="num" val="0.9"/>
      </iconSet>
    </cfRule>
    <cfRule type="cellIs" dxfId="2" priority="2" stopIfTrue="1" operator="greaterThan">
      <formula>0.9</formula>
    </cfRule>
    <cfRule type="cellIs" dxfId="1" priority="3" stopIfTrue="1" operator="between">
      <formula>0.7</formula>
      <formula>0.89</formula>
    </cfRule>
    <cfRule type="cellIs" dxfId="0" priority="4" stopIfTrue="1" operator="between">
      <formula>0</formula>
      <formula>0.69</formula>
    </cfRule>
  </conditionalFormatting>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15</vt:i4>
      </vt:variant>
    </vt:vector>
  </HeadingPairs>
  <TitlesOfParts>
    <vt:vector size="24" baseType="lpstr">
      <vt:lpstr>Validac Área Obj. Estr. Proy.</vt:lpstr>
      <vt:lpstr>Marco General</vt:lpstr>
      <vt:lpstr>Act. Estrategias</vt:lpstr>
      <vt:lpstr>Act. Gestión y Seguimiento </vt:lpstr>
      <vt:lpstr>Ejemplo Actividades - Component</vt:lpstr>
      <vt:lpstr>Listas</vt:lpstr>
      <vt:lpstr>Objetivo 1</vt:lpstr>
      <vt:lpstr>Objetivo 4</vt:lpstr>
      <vt:lpstr>Objetivo 5</vt:lpstr>
      <vt:lpstr>_ob1</vt:lpstr>
      <vt:lpstr>_ob2</vt:lpstr>
      <vt:lpstr>_ob3</vt:lpstr>
      <vt:lpstr>_ob4</vt:lpstr>
      <vt:lpstr>_ob5</vt:lpstr>
      <vt:lpstr>'Act. Estrategias'!Área_de_impresión</vt:lpstr>
      <vt:lpstr>'Act. Gestión y Seguimiento '!Área_de_impresión</vt:lpstr>
      <vt:lpstr>'Marco General'!Área_de_impresión</vt:lpstr>
      <vt:lpstr>areas</vt:lpstr>
      <vt:lpstr>objetivos</vt:lpstr>
      <vt:lpstr>procesos</vt:lpstr>
      <vt:lpstr>proyectos</vt:lpstr>
      <vt:lpstr>'Act. Estrategias'!Títulos_a_imprimir</vt:lpstr>
      <vt:lpstr>'Act. Gestión y Seguimiento '!Títulos_a_imprimir</vt:lpstr>
      <vt:lpstr>version_poa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Luz Mery Ponguta Montañez</dc:creator>
  <cp:lastModifiedBy>Johanna Lucia Bustos Criales</cp:lastModifiedBy>
  <cp:lastPrinted>2017-04-11T20:20:08Z</cp:lastPrinted>
  <dcterms:created xsi:type="dcterms:W3CDTF">2013-01-04T03:04:50Z</dcterms:created>
  <dcterms:modified xsi:type="dcterms:W3CDTF">2017-12-29T14:11:29Z</dcterms:modified>
</cp:coreProperties>
</file>