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F537" lockStructure="1"/>
  <bookViews>
    <workbookView xWindow="0" yWindow="60" windowWidth="20490" windowHeight="7095" tabRatio="672" firstSheet="1" activeTab="1"/>
  </bookViews>
  <sheets>
    <sheet name="Validac Área Obj. Estr. Proy." sheetId="8" state="hidden" r:id="rId1"/>
    <sheet name="Marco General" sheetId="4" r:id="rId2"/>
    <sheet name="Act. Estrategias" sheetId="18" r:id="rId3"/>
    <sheet name="Act. Gestión y Seguimiento " sheetId="3" r:id="rId4"/>
    <sheet name="Ejemplo Actividades - Component" sheetId="10" state="hidden" r:id="rId5"/>
  </sheets>
  <definedNames>
    <definedName name="_xlnm._FilterDatabase" localSheetId="0" hidden="1">'Validac Área Obj. Estr. Proy.'!$A$1:$F$37</definedName>
    <definedName name="_ob1">#REF!</definedName>
    <definedName name="_ob2">#REF!</definedName>
    <definedName name="_ob3">#REF!</definedName>
    <definedName name="_ob4">#REF!</definedName>
    <definedName name="_ob5">#REF!</definedName>
    <definedName name="_xlnm.Print_Area" localSheetId="3">'Act. Gestión y Seguimiento '!$A$1:$AA$43</definedName>
    <definedName name="_xlnm.Print_Area" localSheetId="1">'Marco General'!$A$1:$I$88</definedName>
    <definedName name="areas">#REF!</definedName>
    <definedName name="objetivos">#REF!</definedName>
    <definedName name="procesos">#REF!</definedName>
    <definedName name="proyectos">#REF!</definedName>
    <definedName name="_xlnm.Print_Titles" localSheetId="3">'Act. Gestión y Seguimiento '!$1:$5</definedName>
    <definedName name="version_poa">#REF!</definedName>
  </definedNames>
  <calcPr calcId="144525"/>
  <customWorkbookViews>
    <customWorkbookView name="María Alejandra - Vista personalizada" guid="{EE57F9CB-2872-414C-B734-58B3F264B441}" mergeInterval="0" personalView="1" maximized="1" xWindow="1" yWindow="1" windowWidth="1366" windowHeight="498" activeSheetId="1"/>
    <customWorkbookView name="natalia.martinez - Vista personalizada" guid="{5600F029-3B47-4FF1-9D61-ECBDBE0F23F0}" mergeInterval="0" personalView="1" maximized="1" xWindow="1" yWindow="1" windowWidth="1676" windowHeight="916" activeSheetId="1"/>
    <customWorkbookView name="Patricia helena Baracaldo Otero - Vista personalizada" guid="{E7C90F82-67F6-4585-8F4B-3B987650867D}" mergeInterval="0" personalView="1" maximized="1" xWindow="-8" yWindow="-8" windowWidth="1382" windowHeight="744" activeSheetId="1"/>
    <customWorkbookView name="Sandra Patricia Mendoza - Vista personalizada" guid="{D9B40DA0-B413-411A-9237-1FBA75E7A677}" mergeInterval="0" personalView="1" maximized="1" windowWidth="1676" windowHeight="825" activeSheetId="1"/>
    <customWorkbookView name="Pablo Balcazar - Vista personalizada" guid="{A767BCD9-8FBC-4938-A6D4-0A3B64020C4E}" mergeInterval="0" personalView="1" maximized="1" windowWidth="1362" windowHeight="542" activeSheetId="1"/>
  </customWorkbookViews>
</workbook>
</file>

<file path=xl/calcChain.xml><?xml version="1.0" encoding="utf-8"?>
<calcChain xmlns="http://schemas.openxmlformats.org/spreadsheetml/2006/main">
  <c r="E111" i="18" l="1"/>
  <c r="E110" i="18"/>
  <c r="E112" i="18" s="1"/>
  <c r="E109" i="18"/>
  <c r="E108" i="18"/>
  <c r="E107" i="18"/>
  <c r="Y106" i="18"/>
  <c r="X106" i="18"/>
  <c r="Z106" i="18" s="1"/>
  <c r="Y105" i="18"/>
  <c r="Z105" i="18" s="1"/>
  <c r="AA107" i="18" s="1"/>
  <c r="X105" i="18"/>
  <c r="Y99" i="18"/>
  <c r="X99" i="18"/>
  <c r="Z99" i="18" s="1"/>
  <c r="Y98" i="18"/>
  <c r="Z98" i="18" s="1"/>
  <c r="AA100" i="18" s="1"/>
  <c r="X98" i="18"/>
  <c r="C94" i="18"/>
  <c r="Y92" i="18"/>
  <c r="X92" i="18"/>
  <c r="Z92" i="18" s="1"/>
  <c r="AA93" i="18" s="1"/>
  <c r="X86" i="18"/>
  <c r="P86" i="18"/>
  <c r="Y86" i="18" s="1"/>
  <c r="Z86" i="18" s="1"/>
  <c r="Y85" i="18"/>
  <c r="Z85" i="18" s="1"/>
  <c r="X85" i="18"/>
  <c r="Y84" i="18"/>
  <c r="X84" i="18"/>
  <c r="Z84" i="18" s="1"/>
  <c r="X83" i="18"/>
  <c r="P83" i="18"/>
  <c r="Y83" i="18" s="1"/>
  <c r="Z83" i="18" s="1"/>
  <c r="AA87" i="18" s="1"/>
  <c r="Y77" i="18"/>
  <c r="Z77" i="18" s="1"/>
  <c r="X77" i="18"/>
  <c r="Y76" i="18"/>
  <c r="X76" i="18"/>
  <c r="Z76" i="18" s="1"/>
  <c r="AA78" i="18" s="1"/>
  <c r="X70" i="18"/>
  <c r="P70" i="18"/>
  <c r="Y70" i="18" s="1"/>
  <c r="Z70" i="18" s="1"/>
  <c r="X69" i="18"/>
  <c r="P69" i="18"/>
  <c r="Y69" i="18" s="1"/>
  <c r="Z69" i="18" s="1"/>
  <c r="Y68" i="18"/>
  <c r="Z68" i="18" s="1"/>
  <c r="X68" i="18"/>
  <c r="Y62" i="18"/>
  <c r="X62" i="18"/>
  <c r="Z62" i="18" s="1"/>
  <c r="AA63" i="18" s="1"/>
  <c r="X56" i="18"/>
  <c r="P56" i="18"/>
  <c r="Y56" i="18" s="1"/>
  <c r="Z56" i="18" s="1"/>
  <c r="X55" i="18"/>
  <c r="P55" i="18"/>
  <c r="Y55" i="18" s="1"/>
  <c r="Z55" i="18" s="1"/>
  <c r="X54" i="18"/>
  <c r="P54" i="18"/>
  <c r="Y54" i="18" s="1"/>
  <c r="Z54" i="18" s="1"/>
  <c r="X53" i="18"/>
  <c r="P53" i="18"/>
  <c r="Y53" i="18" s="1"/>
  <c r="Z53" i="18" s="1"/>
  <c r="X52" i="18"/>
  <c r="P52" i="18"/>
  <c r="Y52" i="18" s="1"/>
  <c r="Z52" i="18" s="1"/>
  <c r="X51" i="18"/>
  <c r="P51" i="18"/>
  <c r="Y51" i="18" s="1"/>
  <c r="Z51" i="18" s="1"/>
  <c r="Y50" i="18"/>
  <c r="Z50" i="18" s="1"/>
  <c r="X50" i="18"/>
  <c r="Y49" i="18"/>
  <c r="X49" i="18"/>
  <c r="Z49" i="18" s="1"/>
  <c r="Y48" i="18"/>
  <c r="Z48" i="18" s="1"/>
  <c r="X48" i="18"/>
  <c r="Y42" i="18"/>
  <c r="X42" i="18"/>
  <c r="Z42" i="18" s="1"/>
  <c r="AA43" i="18" s="1"/>
  <c r="Y36" i="18"/>
  <c r="Z36" i="18" s="1"/>
  <c r="AA37" i="18" s="1"/>
  <c r="X36" i="18"/>
  <c r="C32" i="18"/>
  <c r="X30" i="18"/>
  <c r="P30" i="18"/>
  <c r="Y30" i="18" s="1"/>
  <c r="Z30" i="18" s="1"/>
  <c r="AA31" i="18" s="1"/>
  <c r="C26" i="18"/>
  <c r="C24" i="18"/>
  <c r="C23" i="18"/>
  <c r="C22" i="18"/>
  <c r="C21" i="18"/>
  <c r="C20" i="18"/>
  <c r="C19" i="18"/>
  <c r="C101" i="18" s="1"/>
  <c r="C18" i="18"/>
  <c r="O16" i="18"/>
  <c r="C88" i="18" s="1"/>
  <c r="C16" i="18"/>
  <c r="O15" i="18"/>
  <c r="C79" i="18" s="1"/>
  <c r="C15" i="18"/>
  <c r="O14" i="18"/>
  <c r="C72" i="18" s="1"/>
  <c r="C14" i="18"/>
  <c r="O13" i="18"/>
  <c r="C64" i="18" s="1"/>
  <c r="C13" i="18"/>
  <c r="C38" i="18" s="1"/>
  <c r="O12" i="18"/>
  <c r="C58" i="18" s="1"/>
  <c r="C12" i="18"/>
  <c r="O11" i="18"/>
  <c r="C44" i="18" s="1"/>
  <c r="C11" i="18"/>
  <c r="C9" i="18"/>
  <c r="J8" i="18"/>
  <c r="C8" i="18"/>
  <c r="J7" i="18"/>
  <c r="C7" i="18"/>
  <c r="C4" i="18"/>
  <c r="C2" i="18"/>
  <c r="C1" i="18"/>
  <c r="AA57" i="18" l="1"/>
  <c r="AA71" i="18"/>
  <c r="AA108" i="18" s="1"/>
  <c r="X21" i="3" l="1"/>
  <c r="Y21" i="3"/>
  <c r="X22" i="3"/>
  <c r="Y22" i="3"/>
  <c r="Y20" i="3"/>
  <c r="X20" i="3"/>
  <c r="Z21" i="3" l="1"/>
  <c r="Z22" i="3"/>
  <c r="Z20" i="3"/>
  <c r="Y33" i="3" l="1"/>
  <c r="X33" i="3"/>
  <c r="Y18" i="3"/>
  <c r="X18" i="3"/>
  <c r="Y17" i="3"/>
  <c r="X17" i="3"/>
  <c r="Y15" i="3"/>
  <c r="X15" i="3"/>
  <c r="Z17" i="3" l="1"/>
  <c r="Z15" i="3"/>
  <c r="Z33" i="3"/>
  <c r="Z18" i="3"/>
  <c r="Y14" i="3"/>
  <c r="X14" i="3"/>
  <c r="Z14" i="3" l="1"/>
  <c r="Y39" i="3"/>
  <c r="X39" i="3"/>
  <c r="Y38" i="3"/>
  <c r="X38" i="3"/>
  <c r="Y37" i="3"/>
  <c r="X37" i="3"/>
  <c r="Y36" i="3"/>
  <c r="X36" i="3"/>
  <c r="Y35" i="3"/>
  <c r="X35" i="3"/>
  <c r="Y34" i="3"/>
  <c r="X34" i="3"/>
  <c r="Y19" i="3"/>
  <c r="X19" i="3"/>
  <c r="Y16" i="3"/>
  <c r="X16" i="3"/>
  <c r="Y32" i="3"/>
  <c r="X32" i="3"/>
  <c r="Y31" i="3"/>
  <c r="X31" i="3"/>
  <c r="Z31" i="3" l="1"/>
  <c r="Z19" i="3"/>
  <c r="Z36" i="3"/>
  <c r="Z39" i="3"/>
  <c r="Z38" i="3"/>
  <c r="Z37" i="3"/>
  <c r="Z16" i="3"/>
  <c r="Z35" i="3"/>
  <c r="Z34" i="3"/>
  <c r="Z32" i="3"/>
  <c r="Y30" i="3"/>
  <c r="X30" i="3"/>
  <c r="X13" i="3"/>
  <c r="X28" i="3"/>
  <c r="Y29" i="3"/>
  <c r="X29" i="3"/>
  <c r="Y13" i="3"/>
  <c r="Y12" i="3"/>
  <c r="X12" i="3"/>
  <c r="Y11" i="3"/>
  <c r="X11" i="3"/>
  <c r="Z30" i="3" l="1"/>
  <c r="Z13" i="3"/>
  <c r="Z29" i="3"/>
  <c r="Z12" i="3"/>
  <c r="Z11" i="3"/>
  <c r="AA23" i="3" s="1"/>
  <c r="Y28" i="3" l="1"/>
  <c r="F14" i="4"/>
  <c r="T8" i="18" s="1"/>
  <c r="F13" i="4"/>
  <c r="T7" i="18" s="1"/>
  <c r="E8" i="4"/>
  <c r="N5" i="3"/>
  <c r="N4" i="3"/>
  <c r="C4" i="3"/>
  <c r="E39" i="4"/>
  <c r="E40" i="4"/>
  <c r="E41" i="4"/>
  <c r="E42" i="4"/>
  <c r="E43" i="4"/>
  <c r="E44" i="4"/>
  <c r="E45" i="4"/>
  <c r="E38" i="4"/>
  <c r="E30" i="4"/>
  <c r="E31" i="4"/>
  <c r="E32" i="4"/>
  <c r="E33" i="4"/>
  <c r="E34" i="4"/>
  <c r="E35" i="4"/>
  <c r="E36" i="4"/>
  <c r="E29" i="4"/>
  <c r="E21" i="4"/>
  <c r="E22" i="4"/>
  <c r="E23" i="4"/>
  <c r="E24" i="4"/>
  <c r="E25" i="4"/>
  <c r="E26" i="4"/>
  <c r="E27" i="4"/>
  <c r="E20" i="4"/>
  <c r="C2" i="3"/>
  <c r="C1" i="3"/>
  <c r="Z28" i="3" l="1"/>
  <c r="AA40" i="3" s="1"/>
  <c r="H48" i="4" l="1"/>
</calcChain>
</file>

<file path=xl/comments1.xml><?xml version="1.0" encoding="utf-8"?>
<comments xmlns="http://schemas.openxmlformats.org/spreadsheetml/2006/main">
  <authors>
    <author>idpc</author>
  </authors>
  <commentList>
    <comment ref="F20" authorId="0">
      <text>
        <r>
          <rPr>
            <b/>
            <sz val="9"/>
            <color indexed="81"/>
            <rFont val="Tahoma"/>
            <family val="2"/>
          </rPr>
          <t>IDPC:</t>
        </r>
        <r>
          <rPr>
            <sz val="9"/>
            <color indexed="81"/>
            <rFont val="Tahoma"/>
            <family val="2"/>
          </rPr>
          <t xml:space="preserve">
Antes de desplegar la lista seleccione primero los objetivos estratégicos por favor</t>
        </r>
      </text>
    </comment>
    <comment ref="F29" authorId="0">
      <text>
        <r>
          <rPr>
            <b/>
            <sz val="9"/>
            <color indexed="81"/>
            <rFont val="Tahoma"/>
            <family val="2"/>
          </rPr>
          <t xml:space="preserve">IDPC:
</t>
        </r>
        <r>
          <rPr>
            <sz val="9"/>
            <color indexed="81"/>
            <rFont val="Tahoma"/>
            <family val="2"/>
          </rPr>
          <t>Antes de desplegar la lista seleccione primero los objetivos estratégicos por favor</t>
        </r>
      </text>
    </comment>
    <comment ref="F38" author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sharedStrings.xml><?xml version="1.0" encoding="utf-8"?>
<sst xmlns="http://schemas.openxmlformats.org/spreadsheetml/2006/main" count="1132" uniqueCount="482">
  <si>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</si>
  <si>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</si>
  <si>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</si>
  <si>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</si>
  <si>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</si>
  <si>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</si>
  <si>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</si>
  <si>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</si>
  <si>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</si>
  <si>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</si>
  <si>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</si>
  <si>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</si>
  <si>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</si>
  <si>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</si>
  <si>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</si>
  <si>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</si>
  <si>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</si>
  <si>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</si>
  <si>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</si>
  <si>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</si>
  <si>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</si>
  <si>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</si>
  <si>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</si>
  <si>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</si>
  <si>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</si>
  <si>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</si>
  <si>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</si>
  <si>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</si>
  <si>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</si>
  <si>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</si>
  <si>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</si>
  <si>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</si>
  <si>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</si>
  <si>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</si>
  <si>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</si>
  <si>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</si>
  <si>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</si>
  <si>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</si>
  <si>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</si>
  <si>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</si>
  <si>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</si>
  <si>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</si>
  <si>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</si>
  <si>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</si>
  <si>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</si>
  <si>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</si>
  <si>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</si>
  <si>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</si>
  <si>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</si>
  <si>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</si>
  <si>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</si>
  <si>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</si>
  <si>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</si>
  <si>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</si>
  <si>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</si>
  <si>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</si>
  <si>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</si>
  <si>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</si>
  <si>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</si>
  <si>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</si>
  <si>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</si>
  <si>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</si>
  <si>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</si>
  <si>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</si>
  <si>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</si>
  <si>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</si>
  <si>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</si>
  <si>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</si>
  <si>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</si>
  <si>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</si>
  <si>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</si>
  <si>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</si>
  <si>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</si>
  <si>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</si>
  <si>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</si>
  <si>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</si>
  <si>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</si>
  <si>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</si>
  <si>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</si>
  <si>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</si>
  <si>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</si>
  <si>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</si>
  <si>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</si>
  <si>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</si>
  <si>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</si>
  <si>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</si>
  <si>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</si>
  <si>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</si>
  <si>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</si>
  <si>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</si>
  <si>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</si>
  <si>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</si>
  <si>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</si>
  <si>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</si>
  <si>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</si>
  <si>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</si>
  <si>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</si>
  <si>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</si>
  <si>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</si>
  <si>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</si>
  <si>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</si>
  <si>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</si>
  <si>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</si>
  <si>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</si>
  <si>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</si>
  <si>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</si>
  <si>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</si>
  <si>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</si>
  <si>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</si>
  <si>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</si>
  <si>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</si>
  <si>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</si>
  <si>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</si>
  <si>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</si>
  <si>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</si>
  <si>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</si>
  <si>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</si>
  <si>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</si>
  <si>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</si>
  <si>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</si>
  <si>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</si>
  <si>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</si>
  <si>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</si>
  <si>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</si>
  <si>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</si>
  <si>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</si>
  <si>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</si>
  <si>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</si>
  <si>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</si>
  <si>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</si>
  <si>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Participacion en Comites</t>
  </si>
  <si>
    <t>Participacion en capacitaciones</t>
  </si>
  <si>
    <t>Informe de gestión</t>
  </si>
  <si>
    <t>Reporte y analisis de indicadores</t>
  </si>
  <si>
    <t>Monitoreo y validacion riesgos</t>
  </si>
  <si>
    <t>Informes o reportes de ley</t>
  </si>
  <si>
    <t>Vigencia documentacion</t>
  </si>
  <si>
    <t>Actividades del subsistema planes</t>
  </si>
  <si>
    <t>actividades de plan anticorrupcion</t>
  </si>
  <si>
    <t>participacion en campañas sig</t>
  </si>
  <si>
    <t>Ley transparencia - esquema de publicacion</t>
  </si>
  <si>
    <t>Levantamiento de inventario documental</t>
  </si>
  <si>
    <t>Planes propios de la dependencia</t>
  </si>
  <si>
    <t>Seguimiento planes de mejoramiento</t>
  </si>
  <si>
    <t xml:space="preserve">Reuniones de autoevaluación del proceso </t>
  </si>
  <si>
    <t>ESTRATEGIA</t>
  </si>
  <si>
    <t>GESTION</t>
  </si>
  <si>
    <t>SEGUIMIENTO</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</si>
  <si>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</si>
  <si>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</si>
  <si>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</si>
  <si>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</si>
  <si>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</si>
  <si>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</si>
  <si>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</si>
  <si>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</si>
  <si>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</si>
  <si>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</si>
  <si>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</si>
  <si>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De 0 a 69 Deficiente</t>
  </si>
  <si>
    <t>ESTRATEGIAS ASOCIADAS</t>
  </si>
  <si>
    <t xml:space="preserve">ESTRATEGIAS ASOCIADAS </t>
  </si>
  <si>
    <t>DE-F04</t>
  </si>
  <si>
    <t>03</t>
  </si>
  <si>
    <t>&lt;Por favor seleccione los procesos asociados a su área&gt;</t>
  </si>
  <si>
    <t>UNIDAD DE MEDIDA</t>
  </si>
  <si>
    <t>Eficacia de la Actividad</t>
  </si>
  <si>
    <t>Prog.</t>
  </si>
  <si>
    <t>Ejec.</t>
  </si>
  <si>
    <t>PRODUCTO O RRESULTADO ESPERADO</t>
  </si>
  <si>
    <t>PROGRAMACIÓN PARA LA VIGENCIA (TRIMESTRAL)</t>
  </si>
  <si>
    <t>PRODUCTO O RESULTADO ESPERADO</t>
  </si>
  <si>
    <t>PROCESO ASOCIADO A LA ACTIVIDAD</t>
  </si>
  <si>
    <t>2. DEPENDENCIA RESPONSABLE:</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</si>
  <si>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</si>
  <si>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</si>
  <si>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</si>
  <si>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</si>
  <si>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</si>
  <si>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</si>
  <si>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</si>
  <si>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</si>
  <si>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</si>
  <si>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</si>
  <si>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Realizar el Guión Museográfico, la producción y el montaje de la exposición permanente del MDB</t>
  </si>
  <si>
    <t>Diseñar y gestionar el sistema integrado de conservación de la colección</t>
  </si>
  <si>
    <t xml:space="preserve">Realizar el inventario y registro de la colección  </t>
  </si>
  <si>
    <t>Asistencias</t>
  </si>
  <si>
    <t>Museo de Bogotá</t>
  </si>
  <si>
    <t>10 formadores formados</t>
  </si>
  <si>
    <t>Formadores formados</t>
  </si>
  <si>
    <t>Formación en Patrimonio Cultural</t>
  </si>
  <si>
    <t>1 sistematización de la experiencia</t>
  </si>
  <si>
    <t>Experiencia sistematizada</t>
  </si>
  <si>
    <t>Formar a niños, niñas y adolescentes en la Cátedra de Patrimonio Cultural</t>
  </si>
  <si>
    <t>Sistematizar la experiencia de formación en Cátedra de Patrimonio Cultural</t>
  </si>
  <si>
    <t>Formar a docentes del Distrito Capital para que sean los formadores de la Cátedra de Patrimonio Cultural en colegios del D.C.</t>
  </si>
  <si>
    <t>Niños, niñas y adolescentes formados</t>
  </si>
  <si>
    <t>1.179 Niños, niñas y adolescentes formados</t>
  </si>
  <si>
    <t>Educación Museo de Bogotá</t>
  </si>
  <si>
    <t>Realizar Exposiciones Temporales</t>
  </si>
  <si>
    <t>Ofrecer Servicios Educativos</t>
  </si>
  <si>
    <t>Ofrecer Servicios Culturales</t>
  </si>
  <si>
    <t>30 servicios educativos ofrecidos</t>
  </si>
  <si>
    <t>20 servicios culturales ofrecidos</t>
  </si>
  <si>
    <t>Exposiciones tempotrales realizadas</t>
  </si>
  <si>
    <t>Servicios educativos ofrecidos</t>
  </si>
  <si>
    <t>Servicios culturales ofrecidos</t>
  </si>
  <si>
    <t>Marcela Tristancho</t>
  </si>
  <si>
    <t>Giovanna Segovia</t>
  </si>
  <si>
    <t xml:space="preserve">Producir contenidos para divulgar el patrimonio cultural </t>
  </si>
  <si>
    <t>58 contenidos producidos y divulgados</t>
  </si>
  <si>
    <t>Contenidos producidos y divulgados</t>
  </si>
  <si>
    <t>Equipo de Comunicaciones</t>
  </si>
  <si>
    <t>Ximena Beltrán</t>
  </si>
  <si>
    <t>Camilo Beltrán</t>
  </si>
  <si>
    <t>Equipo de Publicaciones</t>
  </si>
  <si>
    <t>Publicaciones editadas</t>
  </si>
  <si>
    <t>8 Publicaciones editadas</t>
  </si>
  <si>
    <t>8 investigaciones realizadas</t>
  </si>
  <si>
    <t>Editar publicaciones sobre patrimonio cultural</t>
  </si>
  <si>
    <t>Realizar investigaciones sobre patrimonio cultural</t>
  </si>
  <si>
    <t>Investigaciones realizadas</t>
  </si>
  <si>
    <t>Otorgar estímulos a iniciativas de la ciudadanía en temas de patrimonio cultural</t>
  </si>
  <si>
    <t>25 estímulos otorgados</t>
  </si>
  <si>
    <t>Estímulos otorgados</t>
  </si>
  <si>
    <t>Mónica Clavijo</t>
  </si>
  <si>
    <t>Equipo de estímulos</t>
  </si>
  <si>
    <t xml:space="preserve">Acompañar el desarrollo de planes de gestión del patrimonio </t>
  </si>
  <si>
    <t>2 planes de gestión acompañados</t>
  </si>
  <si>
    <t>Equipo de gestión del patrimonio</t>
  </si>
  <si>
    <t xml:space="preserve">Realizar el Inventario de los Bienes de Interés Cultural </t>
  </si>
  <si>
    <t>700 bienes de interés cultural inventariados</t>
  </si>
  <si>
    <t>Bienes de interés cultural inventariados</t>
  </si>
  <si>
    <t>Realizar estudio de públicos</t>
  </si>
  <si>
    <t>1 estudio de público realizado</t>
  </si>
  <si>
    <t>Estudio de público realizado</t>
  </si>
  <si>
    <t xml:space="preserve">Ofrecer asesorías a través del Centro de Documentación </t>
  </si>
  <si>
    <t xml:space="preserve">300 asesorías atendidas a través del Centro de Documentación </t>
  </si>
  <si>
    <t>Asesorías atendidas</t>
  </si>
  <si>
    <t>Equipo Centro de Documentación</t>
  </si>
  <si>
    <t xml:space="preserve">No de Objetos inventariados y registrados </t>
  </si>
  <si>
    <t>Adriana Vera</t>
  </si>
  <si>
    <t xml:space="preserve">Vanessa Garnica </t>
  </si>
  <si>
    <t>Coordinador Museo de Bogotá</t>
  </si>
  <si>
    <t xml:space="preserve">Angela Santamaría </t>
  </si>
  <si>
    <t>Equipo Gestión del Patrimonio</t>
  </si>
  <si>
    <t xml:space="preserve">650 objetos inventariados y registrados </t>
  </si>
  <si>
    <t xml:space="preserve">1 Sistema integrado de Conservación - SIC implementado </t>
  </si>
  <si>
    <t xml:space="preserve">100% Sistema Integrado implementado </t>
  </si>
  <si>
    <t>100% de los Metros cuadrados de la Casa Independencia Montados</t>
  </si>
  <si>
    <t>1 guión museológico (7 salas) aprobado y 394 mtrs cuadrados montados.</t>
  </si>
  <si>
    <t>519.500 asistencias</t>
  </si>
  <si>
    <t>25.000 asistencias</t>
  </si>
  <si>
    <t>3 exposiciones tempotrales realizadas</t>
  </si>
  <si>
    <t>Ponderado formacion</t>
  </si>
  <si>
    <t>Ponderado museo</t>
  </si>
  <si>
    <t>Ponderado estimulos</t>
  </si>
  <si>
    <t>Ponderado activacion</t>
  </si>
  <si>
    <t>35.000 asistencias</t>
  </si>
  <si>
    <t>1.740 asistencias</t>
  </si>
  <si>
    <t>1.040 asistencias</t>
  </si>
  <si>
    <t>un plan</t>
  </si>
  <si>
    <t>% ejecución</t>
  </si>
  <si>
    <t>Todos los Procesos</t>
  </si>
  <si>
    <t>Plan de de comunicaciones interno formulado</t>
  </si>
  <si>
    <t>Ejecución del plan de comunicaciones interno</t>
  </si>
  <si>
    <t>Ponderado transversales</t>
  </si>
  <si>
    <t>Ponderado Total Estrategias</t>
  </si>
  <si>
    <t>Apoyar en forma pertinente la realizaciòn de eventos propios del Museo de Bogotá</t>
  </si>
  <si>
    <t>Informe de apoyo a la gestión de eventos</t>
  </si>
  <si>
    <t>Informe sobre apoyo a la gestión de eventos del Museo de Bogotá</t>
  </si>
  <si>
    <t>Luz Betty Hernández Castro</t>
  </si>
  <si>
    <t xml:space="preserve">Apoyar la gestión para que los expedientes contractuales a cargo de la Subdirecciòn esten completos   </t>
  </si>
  <si>
    <t>Relación mensual detallada de los documentos contractuales radicados ante la asesoría jurídica del IDPC</t>
  </si>
  <si>
    <t>Relación mensual detallada</t>
  </si>
  <si>
    <t xml:space="preserve">Apoyar al seguimiento para que los expedientes contractuales a cargo de la Subdirecciòn esten completos   </t>
  </si>
  <si>
    <t>Informe trimestral del estado actual de las carpetas contractuales bajo la supervisión de la Subdirección de Divulgación.</t>
  </si>
  <si>
    <t>Informe trimestral</t>
  </si>
  <si>
    <t>Apoyar el seguimiento al Plan de conservaciòn documental</t>
  </si>
  <si>
    <t>Informe trimestral de seguimiento al plan de conservación documental</t>
  </si>
  <si>
    <t>Tramitar ante el almacén y entregar a los funcionarios de la Subdirecciòn los suministros de oficina y papelerìa necesarios para el òptimo funcionamiento de sus labores</t>
  </si>
  <si>
    <t>Informe trimestral, formatos existentes, evidencia de trámite y entrega de suministros de oficina y papelería necesarios para el óptimo funcionamiento de sus labores.</t>
  </si>
  <si>
    <t xml:space="preserve">Apoyar y hacer seguimiento a las necesidades y requerimientos logìsticos y administrativos de la sede Casa Sàmano. </t>
  </si>
  <si>
    <t>Informe semestral de apoyo al seguimiento de necesidades y requerimientos logísticos y administrativos de sede Casa Sámano</t>
  </si>
  <si>
    <t>Informe semestral</t>
  </si>
  <si>
    <t>Luz Betty Hernández Castro
Rocio Alayón Herrera</t>
  </si>
  <si>
    <t>Informe mensual de seguimiento del estado de respuestas del Sistema de correspondencia ORFEO</t>
  </si>
  <si>
    <t>Informe mensual</t>
  </si>
  <si>
    <t xml:space="preserve">Apoyar al seguimiento a las solicitudes, quejas y reclamos de la subdirección con atención al ciudadano </t>
  </si>
  <si>
    <t xml:space="preserve">Informe mensual de seguimiento del estado de respuestas a las solicitudes, quejas y reclamos de la subdirección con atención al ciudadano </t>
  </si>
  <si>
    <t>Coordinadores de Equipos</t>
  </si>
  <si>
    <t>Todos los equipos de trabajo</t>
  </si>
  <si>
    <t>Participacion en Comites sectoriales</t>
  </si>
  <si>
    <t>Informe de participación en comités sectoriales</t>
  </si>
  <si>
    <t>Informe de participación en capacitaciones</t>
  </si>
  <si>
    <t>Reporte mensual</t>
  </si>
  <si>
    <t>Jorge Elkin Buitrago Arenas</t>
  </si>
  <si>
    <t>Reportar los indicadores mensuales de los proyectos de inversión a cargo de la Subdirección de Divulgación</t>
  </si>
  <si>
    <t>Matriz mensual de indicadores de proyectos de inversión reportada a tiempo</t>
  </si>
  <si>
    <t>Informe de gestión de la Subdirección de Divulgación entregado a la Subdirección General</t>
  </si>
  <si>
    <t>Insumo entregado</t>
  </si>
  <si>
    <t>Apoyar en la elaboración del informe de gestión anual del IDPC</t>
  </si>
  <si>
    <t>Apoyar en la elaboración del informe de rendición de cuentas anual del IDPC</t>
  </si>
  <si>
    <t>Seguimiento mensual a los planes de mejoramiento, resultado de auditorias internas, externas o de seguimiento de los entes de control</t>
  </si>
  <si>
    <t>Subdirector(a) de Divulgación</t>
  </si>
  <si>
    <t>Seguimiento trimestral al monitoreo y validación de riesgos</t>
  </si>
  <si>
    <t>Seguimiento realizado</t>
  </si>
  <si>
    <t>Autoevaluación de procesos</t>
  </si>
  <si>
    <t>Autoevaluación realizada</t>
  </si>
  <si>
    <t>Orientar la planeación y desarrollo de los procesos de contratación, así como los trámites jurídico/legales de la Subdirección de Divulgación</t>
  </si>
  <si>
    <t>Informe Trimestral de gestión</t>
  </si>
  <si>
    <t>Informe trimestral de cumplimiento y gestión de los procesos de contratación y trámites jurídico/legales</t>
  </si>
  <si>
    <t>Edgar Andrés López</t>
  </si>
  <si>
    <t>Apoyar al seguimiento al Sistema de Correspondencia - ORFEO de la Subdireccion de Divulgacón</t>
  </si>
  <si>
    <t>Clara Nydia Pardo Murillo
Luz Betty Hernández Castro
Rocio Alayón Herrera</t>
  </si>
  <si>
    <t>Clara Nydia Pardo Murillo
Rocio Alayón Herrera</t>
  </si>
  <si>
    <t>Apoyar en los procesos de contratación, así como los trámites jurídico/legales de la Subdirección de Divulgación</t>
  </si>
  <si>
    <t>Informe trimestral de apoyo a la gestión de los procesos de contratación</t>
  </si>
  <si>
    <t>Informe Trimestral de Apoyo</t>
  </si>
  <si>
    <t>Clara Nydia Pardo Murillo</t>
  </si>
  <si>
    <t>Apoyo en el trámite de solicitudes de pago y certificados de cumplimiento de los contratistas de la Subdirección de Divulgación</t>
  </si>
  <si>
    <t>Informe mensual de apoyo en el trámite de solicitudes de pago y certificados de cumplimiento de los contratistas de la Subdirección de Divulgación</t>
  </si>
  <si>
    <t>Informe Mensual</t>
  </si>
  <si>
    <t>Seguimiento al trámite de solicitudes de pago y certificados de cumplimiento de los contratistas de la Subdirección de Divulgación</t>
  </si>
  <si>
    <t>Informe mensual de seguimiento al trámite de solicitudes de pago y certificados de cumplimiento de los contratistas de la Subdirección de Divulgación</t>
  </si>
  <si>
    <t xml:space="preserve">Elaborar una propuesta para la construcción de un  sistema de información en torno a la identificación de los Bienes y Sectores de Interés Cultural en la ciudad </t>
  </si>
  <si>
    <t xml:space="preserve">Propuesta para la construcción de un  sistema de información en torno a la identificación de los Bienes y Sectores de Interés Cultural en la ciudad </t>
  </si>
  <si>
    <t>Numero de propuestas</t>
  </si>
  <si>
    <t>Equipo de Museo</t>
  </si>
  <si>
    <t>Equipo administrativo</t>
  </si>
  <si>
    <t>3. FUNCIONES DE LA DEPENDENCIA 
A. Acuerdo 02 de 2007
B. Decreto 07 de 2015
C. Manual de Funciones</t>
  </si>
  <si>
    <r>
      <rPr>
        <b/>
        <sz val="10"/>
        <color theme="1"/>
        <rFont val="Calibri"/>
        <family val="2"/>
        <scheme val="minor"/>
      </rPr>
      <t>Acuerdo 02 de 2007:</t>
    </r>
    <r>
      <rPr>
        <sz val="10"/>
        <color theme="1"/>
        <rFont val="Calibri"/>
        <family val="2"/>
        <scheme val="minor"/>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</si>
  <si>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r>
      <rPr>
        <b/>
        <sz val="10"/>
        <color theme="1"/>
        <rFont val="Calibri"/>
        <family val="2"/>
        <scheme val="minor"/>
      </rPr>
      <t>Acuerdo 02 de 2007:</t>
    </r>
    <r>
      <rPr>
        <sz val="10"/>
        <color theme="1"/>
        <rFont val="Calibri"/>
        <family val="2"/>
        <scheme val="minor"/>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</si>
  <si>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theme="1"/>
        <rFont val="Calibri"/>
        <family val="2"/>
        <scheme val="minor"/>
      </rPr>
      <t>Acuerdo 02 de 2007:</t>
    </r>
    <r>
      <rPr>
        <sz val="10"/>
        <color theme="1"/>
        <rFont val="Calibri"/>
        <family val="2"/>
        <scheme val="minor"/>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</si>
  <si>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theme="1"/>
        <rFont val="Calibri"/>
        <family val="2"/>
        <scheme val="minor"/>
      </rPr>
      <t>Acuerdo 02 de 2007:</t>
    </r>
    <r>
      <rPr>
        <sz val="10"/>
        <color theme="1"/>
        <rFont val="Calibri"/>
        <family val="2"/>
        <scheme val="minor"/>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</si>
  <si>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Calibri"/>
        <family val="2"/>
        <scheme val="minor"/>
      </rPr>
      <t>Acuerdo 02 de 2007:</t>
    </r>
    <r>
      <rPr>
        <sz val="10"/>
        <color theme="1"/>
        <rFont val="Calibri"/>
        <family val="2"/>
        <scheme val="minor"/>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</si>
  <si>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r>
      <t xml:space="preserve">Responsable de la Dependencia: 
</t>
    </r>
    <r>
      <rPr>
        <sz val="12"/>
        <rFont val="Arial Narrow"/>
        <family val="2"/>
      </rPr>
      <t>Maria Cristina Díaz Velásquez - Subdirectora
Subdirección de Divulgación de los Valores del Patrimonio Cultural</t>
    </r>
  </si>
  <si>
    <r>
      <t xml:space="preserve">Responsable consolidación del informe: </t>
    </r>
    <r>
      <rPr>
        <sz val="12"/>
        <rFont val="Arial Narrow"/>
        <family val="2"/>
      </rPr>
      <t xml:space="preserve">
Jorge Elkin Buitrago Arenas - Profesional (Contratista)
Subdirección de Divulgación de los Valores del Patrimonio Cultural</t>
    </r>
  </si>
  <si>
    <t>Garantizar asistencias a Servicios Culturales</t>
  </si>
  <si>
    <t>Garantizar asistencias a Servicios Educativos</t>
  </si>
  <si>
    <t>Garantizar asistencias a Exposiciones temporales en Casa Sámano</t>
  </si>
  <si>
    <t>Garantizar asistencias a Exposiciones en espacio público</t>
  </si>
  <si>
    <t>Garantizar asistencias al Museo en Operación</t>
  </si>
  <si>
    <r>
      <t xml:space="preserve">Responsable consolidación del informe: 
</t>
    </r>
    <r>
      <rPr>
        <sz val="12"/>
        <color theme="1"/>
        <rFont val="Arial Narrow"/>
        <family val="2"/>
      </rPr>
      <t>Jorge Elkin Buitrago Arenas - Profesional (Contratista)
Subdirección de Divulgación de los Valores del Patrimonio Cultural</t>
    </r>
  </si>
  <si>
    <t>Ejecutar de Planes de Mejoramiento</t>
  </si>
  <si>
    <t>Realizar reuniones de autoevaluación de procesos</t>
  </si>
  <si>
    <t>Realizar el monitoreo y validación de riesgos de los procesos que son responsabilidad de la Subdirección de Divulgación</t>
  </si>
  <si>
    <t>Participar en las Capacitaciones de Gestión Documental</t>
  </si>
  <si>
    <t>Reuniones realizadas con soporte en  actas garantes de los acuerdos para la mejora de la gestión documental</t>
  </si>
  <si>
    <t>% de participación en capacitaciones</t>
  </si>
  <si>
    <t>Realizar el seguimiento y ejecución de los compromisos para la mejora de la gestión documental</t>
  </si>
  <si>
    <t>% de cumplimiento de los compromisos pactados</t>
  </si>
  <si>
    <t>Informe de rendición de cuentas reportando la información de la dependencia y entregado a la Subdirección General</t>
  </si>
  <si>
    <t># Documentos</t>
  </si>
  <si>
    <t>Medir y analizar los indicadores  de gestión de los procesos asociados a la dependencia</t>
  </si>
  <si>
    <t>Indicadores medidos y analizados</t>
  </si>
  <si>
    <t>% de Indicadores Medidos</t>
  </si>
  <si>
    <t>Formular los indicadores de gestión de los procesos asociados a la dependencia</t>
  </si>
  <si>
    <t>Indicadores formulados</t>
  </si>
  <si>
    <t xml:space="preserve">Formulación de indicadores </t>
  </si>
  <si>
    <t>Participar en campañas del SIG</t>
  </si>
  <si>
    <t>Participación en las campañas realizadas por la coordinación del SIG</t>
  </si>
  <si>
    <t>% de participacón en las campañas</t>
  </si>
  <si>
    <t>3. FUNCIONES DE LA DEPENDENCIA 
A. Acuerdo 02 de 2007
B. Decreto 07 de 2015</t>
  </si>
  <si>
    <t>Versión del POA:</t>
  </si>
  <si>
    <t>POA 2017 versión Programación</t>
  </si>
  <si>
    <t>POA 2017 versión Trimestre I de 2017</t>
  </si>
  <si>
    <t>En el trimestre I de 2017 en articulación con 9 Instituciones Educativas, se atendió a 1.123 niños, niñas  y adolescentes de las localidades de Engativá, Rafael Uribe Uribe, Kennedy, Teusaquillo, Bosa y Tunjuelito. Los contenidos del mes corresponden a sensibilizaciones sobre el  programa y la implementación del módulo 1 sobre el reconocimiento del patrimonio propio y familiar.</t>
  </si>
  <si>
    <t>Los encuentros se centraron en conceptualizar sobre el patrimonio natural, el patrimonio arqueológico, recorridos por el centro histórico articulado a la arquitectura de la ciudad, la gestión de las emociones como competencia ciudadana y socialización de la ruta de atención en caso de presentarse un accidente escolar, dentro o fuera de la institución educativa. Asistieron 11 docentes de SED 5 del IDPC (5).</t>
  </si>
  <si>
    <t>Se  entiende la sistematización como la memoria integral que busca aunar esfuerzos de gestión de conocimiento con el apoyo del equipo partícipe del proyecto 1024 del IDPC, en el programa de formación patrimonial - Civinautas. Dentro de esta propuesta, se generan acciones de memoria descriptiva, emotiva y conceptual  de corte crítico analítico con base en procesos de interacción de agentes, y contrastación de referentes, hacia la articulación interinstitucional e intersectorial, que de alcance a la apropiación y gestión social del patrimonio cultural en procesos de formación con niños, niñas y jóvenes de la ciudad de Bogotá</t>
  </si>
  <si>
    <t>Ingreso de  la información de 100 fotografías de la colección al programa de gestión de colecciones empleado en el Museo (Colecciones Colombianas V.2.1)</t>
  </si>
  <si>
    <t>Registro en la aplicación Colecciones Colombianas V.2.1</t>
  </si>
  <si>
    <t>Matriz de planeación del SIC con las actividades a desarrollar en el año 2017</t>
  </si>
  <si>
    <t>Archivo de gestión y registro del grupo de colecciones y conservación con sede en el Archivo Distrital.</t>
  </si>
  <si>
    <t>Guiones de dos temáticas curatoriales: Fundación de Bogotá y Vida cotidiana a través del cine
Pre guiones para el desarrollo de dos temáticas curatoriales: Territorio de agua y Cuestión social</t>
  </si>
  <si>
    <t>Archivo de gestión y guiones curatoriales del equipo de Museo de Bogotá</t>
  </si>
  <si>
    <t>Ingreso libre de visitantes a las exposiciones Arquitectura Sublime y Paisaje en obra.</t>
  </si>
  <si>
    <t xml:space="preserve">En el mes de febrero se instaló una exposición en el espacio público en la carrera 7, entre avenida Jiménez y calle 16, como parte del evento "Urbanismo táctico"  </t>
  </si>
  <si>
    <t xml:space="preserve">Ingreso libre de visitantes a la exposición "Oriéntate los Cerros son nuestro norte". </t>
  </si>
  <si>
    <t>Visitas comentadas, talleres y visitas comentadas de fin de semana para público general ofertadas para la asociación para el desarrollo infantil Torres del Parque, Universidad la Gran Colombia, Escuela Mediática, IPARM y público geneneral</t>
  </si>
  <si>
    <t>Recoridos Urbanismo-Táctico por Carrera Séptima entre  Avenida Jiménez y calle 19</t>
  </si>
  <si>
    <t>Clasificación y reporte mensual de enero a marzo de 2017 de publicos del Museo de Bogotá</t>
  </si>
  <si>
    <t>Archivo de gestión , registro fotográfico, registro de asistencia de las actividades del Museo de Bogotá</t>
  </si>
  <si>
    <t>En el mes de marzo de 2017 se avanzó en la revisión de 683 expedientes del archivo del IDPC correspondientes a esa misma cantidad de predios localizados en el área de estudio del PEMP:
Se adelantó el proceso de contratación de tres personas encargadas de apoyar la fase de análisi y diagnóstico del PEMP, que incluye la identificación y valoración del Patrimonio Cultural Inmaterial PCI (2 apoyos) y Patrimonio Cultural Mueble (1 apoyo).</t>
  </si>
  <si>
    <t>Desde enero de 2017 sigue abierta la exposición "Oriéntate los Cerros son nuestro norte".</t>
  </si>
  <si>
    <t>Visitas comentadas para grupos organizados con reserva.</t>
  </si>
  <si>
    <t>Visitas comentadas por actividad "urbanismo táctico"</t>
  </si>
  <si>
    <t>Planes de gestión acompañados</t>
  </si>
  <si>
    <t>Documentos de gestión, actas de reunión y demás documentos del equipo de Gestión del Patrimonio</t>
  </si>
  <si>
    <t>Registros de asistencia, registros fotográficos, archivo de gestión del grupo educativo del MDB, entre otros.</t>
  </si>
  <si>
    <r>
      <rPr>
        <b/>
        <sz val="11"/>
        <rFont val="Arial"/>
        <family val="2"/>
      </rPr>
      <t>Programa Distrital de Estímulos PDE:</t>
    </r>
    <r>
      <rPr>
        <sz val="11"/>
        <rFont val="Arial"/>
        <family val="2"/>
      </rPr>
      <t xml:space="preserve"> Desde el 20 de febrero se encuentran abiertas las inscripciones para participar del portafolio del PDE. Teniendo en cuenta las observaciones y dificultades manifestadas por los interesados durante el mes de marzo de 2017, se gestionó la publicación de un aviso modificatorio que amplía las fechas de cierre de inscripciones de las becas de investigación hasta el 10 de abril de 2017 y modifica otros aspectos como los requisitos de tutoría.
</t>
    </r>
    <r>
      <rPr>
        <b/>
        <sz val="11"/>
        <rFont val="Arial"/>
        <family val="2"/>
      </rPr>
      <t>Banco Sectorial de hojas de vida para la selección y designación de Jurados del PDE</t>
    </r>
    <r>
      <rPr>
        <sz val="11"/>
        <rFont val="Arial"/>
        <family val="2"/>
      </rPr>
      <t xml:space="preserve">: Al respecto, el IDPC ha venido trabajando en la propuesta de definición de los perfiles de los jurados requeridos para cada una de las convocatorias, que deben ser presentados al Director del IDPC. Igualmente, comenzó a trabajar en la información para la elaboración de piezas comunicativas para invitar a los interesados a participar como jurados a registrarse lo antes posible. 
</t>
    </r>
    <r>
      <rPr>
        <b/>
        <sz val="11"/>
        <rFont val="Arial"/>
        <family val="2"/>
      </rPr>
      <t>Programa Distrital de Apoyos Concertados:</t>
    </r>
    <r>
      <rPr>
        <sz val="11"/>
        <rFont val="Arial"/>
        <family val="2"/>
      </rPr>
      <t xml:space="preserve"> La  Universidad Nacional de Colombia se encuentra realizando la revisión técnica externa de las propuestas presentadas a la convocatoria del Programa Distrital de Apoyos Concertados, que una vez evaluados son analizados por la SCRD encargada e realizar la verificación del cumplimiento de documentos formales.</t>
    </r>
  </si>
  <si>
    <r>
      <rPr>
        <b/>
        <sz val="11"/>
        <rFont val="Arial"/>
        <family val="2"/>
      </rPr>
      <t>Mesa Distrital de Cultura Artesanal:</t>
    </r>
    <r>
      <rPr>
        <sz val="11"/>
        <rFont val="Arial"/>
        <family val="2"/>
      </rPr>
      <t xml:space="preserve"> inicio al desarrollo de un ciclo de talleres y sesiones de trabajo participativas con los integrantes de la Mesa Distrital de Cultura Artesanal, con el propósito de acompañar y asesorar al sector en el desarrollo de un plan de gestión orientado a la caracterización de los artesanos en Bogotá. Se está apoyando el fortalecimiento de conceptos desde la perspectiva del Patrimonio Cultural Inmaterial.
</t>
    </r>
    <r>
      <rPr>
        <b/>
        <sz val="11"/>
        <rFont val="Arial"/>
        <family val="2"/>
      </rPr>
      <t xml:space="preserve">Plan Especial de Manejo y Protección- PEMP del Centro Histórico de Bogotá: </t>
    </r>
    <r>
      <rPr>
        <sz val="11"/>
        <rFont val="Arial"/>
        <family val="2"/>
      </rPr>
      <t>proceso de acompañamiento y seguimiento al desarrollo del componente de Patrimonio Cultural Inmaterial que se viene adelantando en el marco de la formulación del PEMP del Centro Histórico de Bogotá. Se realizó la contratación de un profesional de apoyo para el equipo de patrimonio inmaterial del PEMP, se revisó y comentó la propuesta metodológica y el plan de trabajo presentados por el coordinador del equipo.</t>
    </r>
  </si>
  <si>
    <t>Archivo de gestión, actas de reunión y demás documentos del equipo de Gestión del Patrimonio.</t>
  </si>
  <si>
    <t xml:space="preserve">Cada uno de los contenidos publicado, se encuentra en el respectivo medio publicado, revista, redes sociales, página web del IDPC y del MDB, así como archivo digital del diseño de piezas y todo los demás como archivo de gestión del equipo de comunicaciones. </t>
  </si>
  <si>
    <t xml:space="preserve">Entrega del título impreso "La Magdalena, consolidación urbana de una antigua quinta" .  
A su  vez,   se ha avanzado en la edición y diseño del título "Oriéntate. Los Cerros son tu norte", en el de la gestión del IDPC, en la recepción y revisión de textos para la publicación de Bourgarel y en la primera entrega del material transcrito para la publicación del Seminario de reciclaje.
Se realizó la reimpresión de 100 ejemplares de del título  "Bogotálogo II. Usos, deusos y abusos del español hablado en Bogotá.            </t>
  </si>
  <si>
    <t>Publicaciones impresas en almacén del IDPC o reserva legal de publicaciones del Distrito y la Nación.</t>
  </si>
  <si>
    <t>Archivos digitales, curadurias, museografías, libros impresos o exposiciones, como resultado tangible de las investigaciones realizadas para el MDB o en general para la circulación como Misión del IDPC.</t>
  </si>
  <si>
    <t>Archivo de gestión, actas de reunión, registro fotográfico del equipo de Gestión del Patrimonio.</t>
  </si>
  <si>
    <t>Participación en reuniones y programas organizados desde SIG para la actualización y mejora continua de los proceso a cargo de la Subdirección de Divulgación del Patrimonio Cultural.</t>
  </si>
  <si>
    <t>Actas de reunión, listados de asistencia, archivo de gestión del equipo SIG y solicitudes de actualización documental.</t>
  </si>
  <si>
    <t>Se adelantaron reuniones de trabajo para lograr el objetivo, de formular el plan de comunicaciones internos.</t>
  </si>
  <si>
    <t>Actas de reunión, listados de asistencia, archivo de gestión del equipo SIG y documentos de trabajo.</t>
  </si>
  <si>
    <t xml:space="preserve">Apoyo en las actividades relacionadas con la gestión de la exposición "Oriéntate los Cerros son nuestro norte". </t>
  </si>
  <si>
    <t>Carpeta de documentos de gestión del empleado de carrera administrativa.</t>
  </si>
  <si>
    <t>Se participo en las jornadas de trabajo organizadas por la Asesoría Jurídica del IDPC durante el mes de marzo de 2017.</t>
  </si>
  <si>
    <t>Correos institucionales. Progrmación de jornadas, registro de listas de chequeo de las carpetas y demas documentos pertinentes de las jornadas  programadas por la Asesoría Jurídica del IDPC:</t>
  </si>
  <si>
    <t>Actualmente se tiene en circulación los formatos de solicitud de insumos de papelería de oficina para el optimo desempeño de las labores.</t>
  </si>
  <si>
    <t>Formatos del proceso de administración de bienes y carpeta de gestión del empleado de carrera administrativa.</t>
  </si>
  <si>
    <t>Documentos e informe de soporte del contrato de prestación de servicios profesionales No 69/2017</t>
  </si>
  <si>
    <t>Documentos e informe de soporte del contrato de prestación de servicios profesionales No 109/2017</t>
  </si>
  <si>
    <t>Se ha dado trámite a los procesos relacionados en Plan Anual de Adquisiciones en los tiempos, valores y modalidades de contratación publicados.</t>
  </si>
  <si>
    <t>Apoyo al trámite a los procesos relacionados en Plan Anual de Adquisiciones en los tiempos, valores y modalidades de contratación publicados.</t>
  </si>
  <si>
    <t>Seguimiento y ejecución de los compromisos con soporte en  actas de seguimiento</t>
  </si>
  <si>
    <t>Se prestó apoyo al trámite de solicitudes de pago y certificados de cumplimiento de los contratistas de la Subdirección de Divulgación</t>
  </si>
  <si>
    <t xml:space="preserve">Entrega de insumos requeridos por la Subdirección General para incorporar la gestión de la Subdirección de Divulgación al informe de rendición de cuentas IDPC 2016 </t>
  </si>
  <si>
    <t>Documentos e informe de soporte del contrato de prestación de servicios profesionales No 65/2017 e informe de rendición de cuentas publicado en la página WEB del IDPC:</t>
  </si>
  <si>
    <t>Debido a la renuncia de la Subdirectora de Divulgación, se realizó seguimiento entre los responsables de dar respuestas a requerimientos, para dar trámite al paz y salvo de ORFEO de la funcionaria, único usuario habilitado para los documentos de la Subdirección.</t>
  </si>
  <si>
    <t>Correos electrónicos con solicitud de seguimiento a pendientes, carpeta de gestión del empleado de carrera administrativa y documentos e informe de soporte del contrato de prestación de servicios profesionales No 109/2017</t>
  </si>
  <si>
    <t>Rocio Alayón Herrera 
Edgar Andrés López</t>
  </si>
  <si>
    <t>Correos electrónicos con solicitud de seguimiento a pendientes, carpeta de gestión del empleado de carrera administrativa y documentos e informe de soporte del contrato de prestación de servicios profesionales No 69/2017</t>
  </si>
  <si>
    <t>Trámite dentro de los tiempos permitidos por la ley a las respuestas a las solicitudes, quejas y reclamos de la subdirección relacionadas con atención al ciudadano</t>
  </si>
  <si>
    <t>Documentos e informe de soporte del contrato de prestación de servicios profesionales No 65/2017; radicación ORFEO de informes de contratistas y de solicitudes de pago; cumplimiento de la programación de PAC mensual.</t>
  </si>
  <si>
    <t>Cumplimiento del 100% de la programación del PAC mensual durante el primer tirmestre del año 2017.</t>
  </si>
  <si>
    <t>Documentos e informe de soporte del contrato de prestación de servicios profesionales No 65/2017; correos electrónicos con intercambio de información con Subgeneral y matriz de reporte de indicadores y seguimiento a proyectos.</t>
  </si>
  <si>
    <t>Reporte mensual a Subdirección General de Ejecución y Seguimiento de Metas Físicas y Financieras de Proyectos de Inversión 1107 y 102 a cargo de la Subdirección de Divulgación de los Valores del Patrimonio Cultural.</t>
  </si>
  <si>
    <t>El día 10 de marzo de 201 a las 9:00 am se participo en reunión de capacitación programada con el apoyo de Gestión documental para el seguimiento de TRD e indicaciones para llevar a cabo la gestión documental de la Subdirección de Divulgación de los Valores del Patrimonio</t>
  </si>
  <si>
    <t>Acta de reunión y registros de asistencia en poder de la oficina de gestión documental del IDPC.</t>
  </si>
  <si>
    <t>Desde el MDB se ha adelantado la investigación para la exposición "Más allá del cliché, el fondo fotográfico de Ernest Bourgarel"</t>
  </si>
  <si>
    <t>Informes semanales de los formadores y listados Niñoa Niño reportados a la SED y SCRD, contrastados con la base de datos SIMAT de la SED.
Ver carpetas compartidas en google drive del correo institucional del equipo de formación.</t>
  </si>
  <si>
    <t>Registro fotográfico, listado de asistencia e informes semanales de los formadores y listados Niñoa Niño reportados a la SED y SCRD, contrastados con la base de datos SIMAT de la SED.
Ver carpetas compartidas en google drive del correo institucional del equipo de formación.</t>
  </si>
  <si>
    <t>Guiones curatoriales, diseño y museografía, exposición, redes sociales del IDPC, páginas web del IDPC y MDB, piezas gráficas, registro de asistencia, registro fotográfico, entre otras.</t>
  </si>
  <si>
    <t xml:space="preserve">Tipos de contenidos publicados
1. Imagen Corporativa IDPC. 
2. Redes Sociales IDPC 2017. 
3. Actividades de la Página Web del IDPC y micrositios. 
4. Videos y Documentos producidos por el equipo audiovisual del Idpc. 
5. Registro Fotográfico. 
6. Gestión en Medios. </t>
  </si>
  <si>
    <t xml:space="preserve">En el mes de marzo de 2017 se atendieron 22 solicitudes requeridas por usuarios internos (funcionarios de la Entidad) y externos (estudiantes, agencias de turismo, entre otros).  </t>
  </si>
  <si>
    <r>
      <t xml:space="preserve">Responsable de la Dependencia: 
</t>
    </r>
    <r>
      <rPr>
        <sz val="12"/>
        <rFont val="Arial Narrow"/>
        <family val="2"/>
      </rPr>
      <t>Margarita Lucia Castañeda Vargas - Subdirectora
Subdirección de Divulgación de los Valores del Patrimonio Cultural</t>
    </r>
  </si>
  <si>
    <t xml:space="preserve">En el trimestre II de 2017 en articulación con 11 Instituciones Educativas, se atendió a 1.221 niños, niñas  y adolescentes de las localidades de Engativá, Rafael Uribe Uribe, Kennedy, Teusaquillo, Bosa y Tunjuelito. </t>
  </si>
  <si>
    <t>El trabajo de la sistematización se centró en realizar un análisis general de la inforamación compliada en el semestre y se avanzó en los siguientes contenidos: 1. Introducción, 2. Referentes normativos para la formación en Patrimonio Cultural, 3. Perspectivas conceptuales de la Formación en Patrimonio Cultural en Bogotá, 4. Marco prospectivo del campo de formación patrimonial, 4.1 Ámbitos de Formación, 4.1.1.  Formación en Patrimonio cultural en ámbito escolar, 4.1.2.   Formación a Formadores, 4.1.3   Servicio social estudiantil obligatorio SSEO – IDPC, 4.1.4   SIS-MEDIA-LAB: Creación e innovación de contenidos y experiencias de Formación en Patrimonio Cultural, 4.1.5   Sistematización y gestión de conocimiento, 4.2 Sistematización, Investigación, Creación, Circulación de contenidos sobre Formación patrimonial, 4.2.1 Referentes: visuales. audiovisuales, literarios, pedagógicos, didácticos.</t>
  </si>
  <si>
    <t>En el trimestre II de 2017 a pesar del cese de actividades y vacaciones, el programa continuó con el espacio de formacion a formadores dado que  algunos docentes decidieron no sumarse y mantener sus actividades.</t>
  </si>
  <si>
    <t>Durante el segundo trimestre del año, se logró elaborar la versión final del guión para la sala que aborda el tema sobre la Fundación de Bogotá. Esta versión final incluye la escritura de textos de sala, el desarrollo de subguiones para piezas museográficas, y la selección de material audiovisual y de piezas, tanto de la colección del Museo de Bogotá como de otras colecciones. También se cuenta con una versión cercana a la final del guión que trabaja el tema del cine y la vida cotidiana en la ciudad. Además, se ha logrado establecer el preguión definitivo de la sala que desarrolla el tema de Bogotá como territorio de agua y se ha iniciado la fase de escritura de textos.
Este resultado ha sido posible al trabajo de investigación de los integrantes del área de curaduría y al trabajo conjunto con las áreas educativa y de museografía. Así mismo, se han adelantado los contactos necesarios para poder realizar los trámites de comodatos con otras instituciones.</t>
  </si>
  <si>
    <t>Clasificación y reporte mensual de abril a junio de 2017 de publicos del Museo de Bogotá</t>
  </si>
  <si>
    <t>Ingreso libre de visitantes a las exposiciones Arquitectura Sublime, Paisaje en obra y Sala Urnas
Ingreso libre de visitantes a la exposición "Mas allá del cliche: el fondo fotográfico Ernest Bourgarel", inaugurada el 13 de mayo y Sala Urnas.</t>
  </si>
  <si>
    <t>Ingreso libre de visitantes a la exposición "Oriéntate los Cerros son nuestro norte". 
El 18 de mayo se inauguró la exposición "Fotográfica 2017", en la sede Casa Sámano. Esta exposición finalizó el 25 de junio.</t>
  </si>
  <si>
    <t>Visitas introductorias en Casa Independencia y recorridos por Patrimonio Religioso.
Beneficiarios: niños colegio Villas de Progreso y público general asistente a los recorridos por la exposición "Oriéntate los Cerros son nuestro norte", recorrido por el sendero San Frnacisco - Vicachá
Beneficiarios: Gimnasio Académico regional, Jardín la Gallina Pecosa, Grupo Senderismo de Adultos Mayores, Casa de la Juventud de Sopó, Universidad de la Salle y público general.</t>
  </si>
  <si>
    <t>Se realizó  el ingreso de información de 150 fotografías al programa Colecciones Colombianas V. 2.1.
De igual forma, se llevó a cabo la revisión, corroboración física e identificación de 700 fotografías pertenecientes al fondo Daniel Rodriguez, que hace parte de la colección del Museo de Bogotá. Así mismo, se consolidó la información existentes de dicho fondo y se identificaron 1590 faltantes de información de fotografías de dicho fondo, parte de las cuales serán abordadas en la Beca para la Catalogación de 700 fotografías pertenecientes al  Fondo Daniel Rodriguez.</t>
  </si>
  <si>
    <t xml:space="preserve">En el mes de febrero de 2017 se abrió nuevamente el sendero a Monserrate, donde se encuentra  la exposición en espacio público "Saul Orduz, Puntos de Vista". Despues de una restauración requerida para  ofrecerla al público la exposición, con recursos del proyecto 1107, vingencia 2017 del  Plan de Desarrollo Bogotá Mejor para Todos, se reporta la asistencia correspondiente a mayo y junio de 2017, aunque haya un conteo efectivo de visitantes de la Administración del Sendero Monserrate desde febrero 25 de 2017. </t>
  </si>
  <si>
    <t>Se han desarrollado actividades referentes a los componentes de evaluación de estados de conservación iniciales, evaluación de estados de conservación iniciales no efectuados en piezas ya ingresadas y actualización de estados de conservación.</t>
  </si>
  <si>
    <t>Charlas del ciclo de conferencias: Vida en Bogotá, entre lo cotidiano y lo doméstico.
Franja literaria, Ërase una vez en el Museo, conversatorio con Sara Mesa.
Charla Ciclo de conferencias La vida en Bogotá: entre lo cotidiano y lo doméstico, recorrido por la Plaza del Voto Nacional, Intercambio pedagógico de Ciudad: "Nos visita la maleta fanziener".
Celebración del Corpus Cristhi y  "Nos visita la maleta fanzinera".</t>
  </si>
  <si>
    <t xml:space="preserve"> En el siguiente enlace se encuentran los soportes https://prezi.com/aycxkyuo9q-b/sistematizacion-procesos-de-formacion-en-patrimonio/
Ver carpetas compartidas en google drive. </t>
  </si>
  <si>
    <t>Gestión y programación de la agenda cultural 2017 del Museo de Bogotá durante los meses de enero y febrero de 2017. 
Archivo de gestión , registro fotográfico, registro de asistencia de las actividades del Museo de Bogotá</t>
  </si>
  <si>
    <t xml:space="preserve">De abril a junio de 2017 se realizaron diferentes actividades relacionadas con el avance sobre la Identificación y valoración patrimonio inmueble;
Revisión de los niveles de intervención BIC. 
Recorrido virtual para identificar los inmuebles que por época y valores arquitectónicos aún se encuentran sin reconocimiento como BIC. 
Revisión documental. 
Ficha de inventario en proceso de validación por parte del IDPC y Mincultura.
</t>
  </si>
  <si>
    <t>Durante el mes de mayo de 2017 se inauguraron dos exposiciones: "Mas allá del cliche: el fondo fotográfico Ernest Bourgarel y "Fotográfica 2017".</t>
  </si>
  <si>
    <t xml:space="preserve">Actividades educativas se pueden agrupar en visitas comentadas por grupo, visitas comentadas por exposición, recorridos de patrimonio religioso y visitas con talleres. </t>
  </si>
  <si>
    <t xml:space="preserve">Charlas del ciclo de conferencias: Vida en Bogotá, entre lo cotidiano y lo doméstico.
Franja literaria, Érase una vez en el Museo, conversatorio con Sara Mesa. Recorridos por la Plaza del Voto Nacional, así como el Intercambio pedagógico de Ciudad: "Nos visita la maleta Fanzinera ", Charla de un baul en Francia Celebración Corpus Christi.
</t>
  </si>
  <si>
    <t>http://idpc.gov.co/estimulos/
Resoluciones de apertura, modificaciones de convocatorias, premiación, jurados y cada una de las cartillas con las condiciones de cada convocatoria publicadas en la página web del IDPC</t>
  </si>
  <si>
    <r>
      <rPr>
        <b/>
        <sz val="11"/>
        <rFont val="Arial"/>
        <family val="2"/>
      </rPr>
      <t>Programa Distrital Apoyos Concertados</t>
    </r>
    <r>
      <rPr>
        <sz val="11"/>
        <rFont val="Arial"/>
        <family val="2"/>
      </rPr>
      <t xml:space="preserve">
Recursos del IDPC ($105.000.000) destinados al apoyo del Proyecto VII Encuentro Internacional de Fotografía – Fotográfica Bogotá 2017, presentado por el Fotomuseo Museo Nacional de la Fotografía de Colombia. 
</t>
    </r>
    <r>
      <rPr>
        <b/>
        <sz val="11"/>
        <rFont val="Arial"/>
        <family val="2"/>
      </rPr>
      <t>Resolución No. 394 del 26 de mayo del 2017</t>
    </r>
    <r>
      <rPr>
        <sz val="11"/>
        <rFont val="Arial"/>
        <family val="2"/>
      </rPr>
      <t xml:space="preserve">. Designación de 15 jurados de las Becas
</t>
    </r>
    <r>
      <rPr>
        <b/>
        <sz val="11"/>
        <rFont val="Arial"/>
        <family val="2"/>
      </rPr>
      <t xml:space="preserve">Resolución No. 465 del 30 de junio de 2017 </t>
    </r>
    <r>
      <rPr>
        <sz val="11"/>
        <rFont val="Arial"/>
        <family val="2"/>
      </rPr>
      <t xml:space="preserve">Designación de 6 jurados de las Becas.
</t>
    </r>
    <r>
      <rPr>
        <b/>
        <sz val="11"/>
        <rFont val="Arial"/>
        <family val="2"/>
      </rPr>
      <t>Ganadores de 4 becas:</t>
    </r>
    <r>
      <rPr>
        <sz val="11"/>
        <rFont val="Arial"/>
        <family val="2"/>
      </rPr>
      <t xml:space="preserve">  Caracterización y valoración de los bienes muebles del Cementerio Central; Documentación del Fondo Fotográfico Daniel Rodríguez; Historia y valoración de un sector patrimonial y Campos, Mercados y Cocinas
</t>
    </r>
  </si>
  <si>
    <r>
      <rPr>
        <b/>
        <sz val="11"/>
        <rFont val="Arial"/>
        <family val="2"/>
      </rPr>
      <t xml:space="preserve">Mesa Distrital de Cultura Artesanal: </t>
    </r>
    <r>
      <rPr>
        <sz val="11"/>
        <rFont val="Arial"/>
        <family val="2"/>
      </rPr>
      <t xml:space="preserve">De abril a junio 2017 se dio continuidad  al acompañamiento y asesoría a la Mesa Distrital de Cultura Artesanal,  en el desarrollo de insumos que aporten al desarrollo plan de trabajo y plan de gestión orientado a la caracterización de los artesanos en Bogotá. 
</t>
    </r>
    <r>
      <rPr>
        <b/>
        <sz val="11"/>
        <rFont val="Arial"/>
        <family val="2"/>
      </rPr>
      <t>Fiesta de Reyes Magos y Epifanía del Barrio Egipto:</t>
    </r>
    <r>
      <rPr>
        <sz val="11"/>
        <rFont val="Arial"/>
        <family val="2"/>
      </rPr>
      <t xml:space="preserve"> Gestión institucional requerida para orientar los recursos al desarrollo de la mencionada investigación, orientada a documentar la manifestación, generar una solicitud de inclusión en la LRPCI y la eventual formulación de un Plan Especial de Salvaguardia. 
</t>
    </r>
  </si>
  <si>
    <t>GESTIÓN DE COMUNICACIONES - IDPC MAYO DE 2007
1. IMAGEN CORPORATIVA IDPC
2. REDES SOCIALES IDPC 2017
3. PARTICIPACIÓN EN SINERGIAS
4. ACTIVIDADES DE LA PÁGINA WEB DEL IDPC Y MICROSITIOS
5. DESARROLLO PÁGINA WEB
6. CORREOs MASIVOs
7. VIDEOS Y DOCUMENTOS PRODUCIDOS POR EL EQUIPO AUDIOVISUAL DEL IDPC
8. REGISTRO FOTOGRÁFICO
9. GESTIÓN EN MEDIOS:</t>
  </si>
  <si>
    <t xml:space="preserve">Proceso de licitación de impresos de publicaciones IDPC en curso, para ser adjudicado la primera semana de agosto de 2017.  
Estado actual de procesos de proyectos editoriales:
1) Más allá del cliché: El Fondo fotográfico de Ernest Bourgarel: Se encuentra diseñado interior y cubierta. Fueron incluidos los últimos ajustes solicitados por el Director de la entidad. 
2) Premio Latinoamericano Rogelio Salmona: las pautas de diseño se encuentran en ajustes finales. Ya se cuenta con textos corregidos y en limpio y se está a la espera de la indicación de ubicación de imágenes para proceder al diseño.
3) Informe de gestión: Se seleccionaron nuevas imágenes para la publicación y posteriormente se diseñó la segunda versión del libro. Debe pasar a aprobación del director, para poder culminar ajustes y diseño.
4) Seminario de reciclaje de edificaciones: Se ubicaron todas las imágenes en los textos transcritos para la publicación.  Estos pasan a etapa de corrección de estilo para poder proceder con una pauta de diseño y para realizar el proceso de edición.
5) Brochure Enlucimiento de fachadas: Se realizó una primera versión de esta pieza gráfica, luego de un trabajo conjunto de selección de imágenes y depuración de textos.
6) Brochure Adopta un monumento: Se ha recibido el material de textos e imágenes para realizar la pauta de diseño.  Se realizará una selección alterna de fotos con el fin de buscar imágenes más impactantes para esta pieza gráfica. 
7) Thomas Reed: Se está a la espera de los textos finales en limpio y de unas imágenes actulaes de la obra de Reed en Quito para poder proceder al diseño de la publicación. 
8) Núcleos fundacionales: se ubicaron imágenes de estos núcleos en términos de cartografía en el Archivo General de la Nación. Se está procediendo a realizar una mayor búsqueda de imágenes en otros archivos y fuentes para complementar la publicación.
</t>
  </si>
  <si>
    <t>Se hizo entrega de los textos finales y actualizados de la investigación "En busca de Thomas Reed". 
Se reporta como terminadada la investigación para la exposición "Más allá del cliché, el fondo fotográfico de Ernest Bourgarel". 
Actualmente se está trabajando en la investigación relacionada con la exposición "Bogotá proyecta Futuro" y en el proyecto expositivo de Museo Renovado.</t>
  </si>
  <si>
    <t>Planillas de registro de atención y archivo de gestión del equipo de gestión del patrimonio y del Centro de Documentación.</t>
  </si>
  <si>
    <t xml:space="preserve">Instalación del Sistema Integral de Gestión de Bibliotecas KOHA para la catalogación de las colecciones del Centro de Documentación.
 Se han intervenido 51 expedientes que corresponden a 55 unidades documentales, del año 2008 y su levantamiento de inventario en formato FUID.
Se atendieron 72 solicitudes requeridas por usuarios internos (funcionarios de la Entidad) y externos (estudiantes, investigadores, entre otros).  
Adicionalmente, se atendieron 8 solicitudes por correo institucional.
Se está catalogando la Colección en el Sistema Integral de Gestión de Bibliotecas KOHA, 91 títulos, 130 ejemplares o unidades catalogadas del Centro de Documentación). De la serie Programa Distrital de Estímulos de la Subdirección de Divulgación de los Valores del Patrimonio Cultural, se han intervenido 41 expedientes que corresponden a 53 unidades documentales del año 2008 y su registro en el inventario en formato FUID. 
Se catalogaron 36 publicaciones  de 36, 166 ejemplares o unidades catalogadas del Centro de Documentación. 
</t>
  </si>
  <si>
    <t xml:space="preserve">Documentación e investigación de fuentes para la construcción de un  sistema de información en torno a la identificación de los Bienes y Sectores de Interés Cultural en la ciudad </t>
  </si>
  <si>
    <t>Actualización de procedimientos y procesos a cargo de la Subdirección de Divulgación</t>
  </si>
  <si>
    <t>Formular el Plan de Comunicaciones Interno</t>
  </si>
  <si>
    <t>Ejecutar el Plan de Comunicaciones Interno</t>
  </si>
  <si>
    <t>No se ha terminado de formular el plan de comunicaciones interno</t>
  </si>
  <si>
    <t xml:space="preserve">Apoyo en la gestión para que los expedientes contractuales a cargo de la Subdirecciòn esten completos   </t>
  </si>
  <si>
    <t>Apoyar en forma pertinente la realizaciòn de exposiciones: "Mas allá del cliche: el fondo fotográfico Ernest Bourgarel y "Fotográfica 2017".</t>
  </si>
  <si>
    <t>junio 7 de 2017, se participo en reunión de capacitación programada con el apoyo de Gestión documental para el seguimiento de TRD e indicaciones para llevar a cabo la gestión documental de la Subdirección de Divulgación de los Valores del Patrimonio</t>
  </si>
  <si>
    <t>Apoyo en la conformación y seguimiento mensual a las carpetas contractuales bajo la supervisión de la Subdirección de Divulgación.</t>
  </si>
  <si>
    <t>Seguimiento semestral de necesidades y requerimientos logísticos y administrativos de sede Casa Sámano</t>
  </si>
  <si>
    <t>Seguimiento del estado de respuestas del Sistema de correspondencia ORFEO a cada uno de los coordinadores de equipo, responsables de respuestas.</t>
  </si>
  <si>
    <t>Cumplimiento del 100% de la programación del PAC mensual durante el segundo tirmestre del año 2017.</t>
  </si>
  <si>
    <t>Reunión mensual de equipo coordinador de la Subdirección</t>
  </si>
  <si>
    <t>Se trabaja en el plan de mejoramiento, resultado de auditoria de contraloria, relacionada con el estado de los archivos contractuales 2016.</t>
  </si>
  <si>
    <t>Seguimiento trimestral al monitoreo y validación de riesgos, pendiente de ajustes en cuanto se termine la actualización de procesos.</t>
  </si>
  <si>
    <t>Apoyo en medias jornadas diarias al  seguimiento al plan de conservación documental</t>
  </si>
  <si>
    <t>Carpeta de gestión del empleado de carrera administrativa.</t>
  </si>
  <si>
    <t>Correos electrónicos, actas de reunión, documentos de trabajo y gestión.</t>
  </si>
  <si>
    <t>Junio 6 y 7 de 2017, participación en los lineamientos y propuestas para la política de espacio público del Distrito Capital.
Mesa de fomento de la SCRD.
Mesa de Información del SED y SCRD
Mesa intersectorial de educación en SED.</t>
  </si>
  <si>
    <t>Tramite ante el almacén y entrega a los funcionarios de la Subdirecciòn los suministros de oficina y papelerìa.</t>
  </si>
  <si>
    <t>Archivo de gestión de los equipos de formación proyecto 1024 y gestión del patrimonio proyecto 1107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</si>
</sst>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_-;\-* #,##0\ _€_-;_-* &quot;-&quot;\ _€_-;_-@_-"/>
    <numFmt numFmtId="164" formatCode="_-* #,##0_-;\-* #,##0_-;_-* &quot;-&quot;_-;_-@_-"/>
    <numFmt numFmtId="165" formatCode="_ * #,##0.00_ ;_ * \-#,##0.00_ ;_ * &quot;-&quot;??_ ;_ @_ "/>
    <numFmt numFmtId="166" formatCode="0.0%"/>
    <numFmt numFmtId="167" formatCode="_-* #,##0\ _€_-;\-* #,##0\ _€_-;_-* \-?\ _€_-;_-@_-"/>
  </numFmts>
  <fonts count="38"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sz val="11"/>
      <color rgb="FFFF0000"/>
      <name val="Arial"/>
      <family val="2"/>
    </font>
    <font>
      <b/>
      <sz val="12"/>
      <color theme="1"/>
      <name val="Arial Narrow"/>
      <family val="2"/>
    </font>
    <font>
      <sz val="12"/>
      <color theme="1"/>
      <name val="Arial Narrow"/>
      <family val="2"/>
    </font>
    <font>
      <sz val="12"/>
      <color theme="0"/>
      <name val="Arial Narrow"/>
      <family val="2"/>
    </font>
    <font>
      <sz val="8"/>
      <name val="Arial"/>
      <family val="2"/>
    </font>
    <font>
      <b/>
      <sz val="12"/>
      <color theme="0"/>
      <name val="Arial Narrow"/>
      <family val="2"/>
    </font>
    <font>
      <b/>
      <sz val="11"/>
      <color theme="0"/>
      <name val="Arial"/>
      <family val="2"/>
    </font>
    <font>
      <u/>
      <sz val="11"/>
      <color theme="10"/>
      <name val="Calibri"/>
      <family val="2"/>
      <scheme val="minor"/>
    </font>
    <font>
      <u/>
      <sz val="11"/>
      <color theme="11"/>
      <name val="Calibri"/>
      <family val="2"/>
      <scheme val="minor"/>
    </font>
    <font>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style="medium">
        <color indexed="64"/>
      </right>
      <top/>
      <bottom style="hair">
        <color indexed="64"/>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s>
  <cellStyleXfs count="49">
    <xf numFmtId="0" fontId="0" fillId="0" borderId="0"/>
    <xf numFmtId="41" fontId="4" fillId="0" borderId="0" applyFont="0" applyFill="0" applyBorder="0" applyAlignment="0" applyProtection="0"/>
    <xf numFmtId="165"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164" fontId="37" fillId="0" borderId="0" applyFont="0" applyFill="0" applyBorder="0" applyAlignment="0" applyProtection="0"/>
  </cellStyleXfs>
  <cellXfs count="297">
    <xf numFmtId="0" fontId="0" fillId="0" borderId="0" xfId="0"/>
    <xf numFmtId="0" fontId="23" fillId="0" borderId="0" xfId="0" applyFont="1"/>
    <xf numFmtId="0" fontId="24" fillId="4" borderId="6"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23" fillId="0" borderId="10" xfId="0" applyFont="1" applyBorder="1" applyAlignment="1">
      <alignment vertical="center" wrapText="1"/>
    </xf>
    <xf numFmtId="0" fontId="27" fillId="0" borderId="0" xfId="0" applyFont="1"/>
    <xf numFmtId="0" fontId="24" fillId="4" borderId="7" xfId="0" applyFont="1" applyFill="1" applyBorder="1" applyAlignment="1">
      <alignment horizontal="center" vertical="center" wrapText="1"/>
    </xf>
    <xf numFmtId="0" fontId="24" fillId="0" borderId="25" xfId="0" applyFont="1" applyBorder="1" applyAlignment="1">
      <alignment horizontal="center" vertical="center" wrapText="1"/>
    </xf>
    <xf numFmtId="0" fontId="23" fillId="0" borderId="1" xfId="0" applyFont="1" applyBorder="1" applyAlignment="1">
      <alignment horizontal="left" vertical="center" wrapText="1"/>
    </xf>
    <xf numFmtId="0" fontId="24" fillId="0" borderId="25" xfId="0" applyFont="1" applyBorder="1" applyAlignment="1">
      <alignment horizontal="center" vertical="center"/>
    </xf>
    <xf numFmtId="0" fontId="24" fillId="0" borderId="26" xfId="0" applyFont="1" applyBorder="1" applyAlignment="1">
      <alignment horizontal="center" vertical="center"/>
    </xf>
    <xf numFmtId="0" fontId="23" fillId="0" borderId="10" xfId="0" applyFont="1" applyBorder="1" applyAlignment="1">
      <alignment horizontal="left" vertical="center" wrapText="1"/>
    </xf>
    <xf numFmtId="0" fontId="24" fillId="0" borderId="1"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16"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5" xfId="0" applyFont="1" applyBorder="1" applyAlignment="1">
      <alignment horizontal="left" vertical="center" wrapText="1"/>
    </xf>
    <xf numFmtId="0" fontId="23" fillId="0" borderId="5" xfId="0" applyFont="1" applyBorder="1" applyAlignment="1">
      <alignment horizontal="left" vertical="center"/>
    </xf>
    <xf numFmtId="0" fontId="23" fillId="0" borderId="24" xfId="0" applyFont="1" applyBorder="1" applyAlignment="1">
      <alignment horizontal="left" vertical="center" wrapText="1"/>
    </xf>
    <xf numFmtId="0" fontId="23" fillId="0" borderId="1" xfId="0" applyFont="1" applyBorder="1" applyAlignment="1">
      <alignment horizontal="left" vertical="center"/>
    </xf>
    <xf numFmtId="0" fontId="32" fillId="0" borderId="32" xfId="0" applyFont="1" applyBorder="1" applyAlignment="1" applyProtection="1">
      <alignment horizontal="justify" vertical="justify" wrapText="1"/>
    </xf>
    <xf numFmtId="0" fontId="32" fillId="0" borderId="33" xfId="0" applyFont="1" applyBorder="1" applyAlignment="1" applyProtection="1">
      <alignment horizontal="justify" vertical="justify" wrapText="1"/>
    </xf>
    <xf numFmtId="0" fontId="32" fillId="0" borderId="34" xfId="0" applyFont="1" applyBorder="1" applyAlignment="1" applyProtection="1">
      <alignment horizontal="justify" vertical="justify" wrapText="1"/>
    </xf>
    <xf numFmtId="0" fontId="5" fillId="0" borderId="1" xfId="0" applyFont="1" applyBorder="1" applyAlignment="1" applyProtection="1">
      <alignment horizontal="center"/>
    </xf>
    <xf numFmtId="0" fontId="22"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2" fillId="0" borderId="1" xfId="0" applyFont="1" applyBorder="1" applyAlignment="1" applyProtection="1">
      <alignment horizontal="center" vertical="center"/>
    </xf>
    <xf numFmtId="0" fontId="7" fillId="2" borderId="0" xfId="0" applyFont="1" applyFill="1" applyProtection="1"/>
    <xf numFmtId="49" fontId="26" fillId="0" borderId="1" xfId="0" applyNumberFormat="1" applyFont="1" applyBorder="1" applyAlignment="1" applyProtection="1">
      <alignment horizontal="center" vertical="center"/>
    </xf>
    <xf numFmtId="0" fontId="8" fillId="2" borderId="3" xfId="0" applyFont="1" applyFill="1" applyBorder="1" applyAlignment="1" applyProtection="1">
      <alignment horizontal="left"/>
    </xf>
    <xf numFmtId="0" fontId="8" fillId="2" borderId="0" xfId="0" applyFont="1" applyFill="1" applyBorder="1" applyAlignment="1" applyProtection="1">
      <alignment horizontal="left"/>
    </xf>
    <xf numFmtId="0" fontId="8" fillId="2" borderId="0" xfId="0" applyFont="1" applyFill="1" applyBorder="1" applyAlignment="1" applyProtection="1">
      <alignment horizontal="center"/>
    </xf>
    <xf numFmtId="0" fontId="6" fillId="2" borderId="0" xfId="0" applyFont="1" applyFill="1" applyBorder="1" applyAlignment="1" applyProtection="1"/>
    <xf numFmtId="0" fontId="6" fillId="2" borderId="4" xfId="0" applyFont="1" applyFill="1" applyBorder="1" applyAlignment="1" applyProtection="1"/>
    <xf numFmtId="0" fontId="15" fillId="2" borderId="30" xfId="0" applyFont="1" applyFill="1" applyBorder="1" applyAlignment="1" applyProtection="1">
      <alignment horizontal="center" vertical="center"/>
    </xf>
    <xf numFmtId="0" fontId="15" fillId="2" borderId="22" xfId="0" applyFont="1" applyFill="1" applyBorder="1" applyAlignment="1" applyProtection="1">
      <alignment horizontal="center" vertical="center"/>
    </xf>
    <xf numFmtId="0" fontId="15" fillId="2" borderId="31" xfId="0" applyFont="1" applyFill="1" applyBorder="1" applyAlignment="1" applyProtection="1">
      <alignment horizontal="center" vertical="center"/>
    </xf>
    <xf numFmtId="0" fontId="7" fillId="0" borderId="0" xfId="0" applyFont="1" applyAlignment="1" applyProtection="1">
      <alignment horizontal="center" vertical="center"/>
    </xf>
    <xf numFmtId="0" fontId="9" fillId="3"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7" fillId="2" borderId="0" xfId="0" applyFont="1" applyFill="1" applyAlignment="1" applyProtection="1">
      <alignment horizontal="center" vertical="center"/>
    </xf>
    <xf numFmtId="0" fontId="13" fillId="3" borderId="28" xfId="0" applyFont="1" applyFill="1" applyBorder="1" applyAlignment="1" applyProtection="1">
      <alignment horizontal="center" vertical="center" wrapText="1"/>
    </xf>
    <xf numFmtId="0" fontId="13" fillId="3" borderId="29" xfId="0" applyFont="1" applyFill="1" applyBorder="1" applyAlignment="1" applyProtection="1">
      <alignment horizontal="center" vertical="center" wrapText="1"/>
    </xf>
    <xf numFmtId="0" fontId="13" fillId="2" borderId="23"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3" fillId="0" borderId="3"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3" borderId="66" xfId="0" applyFont="1" applyFill="1" applyBorder="1" applyAlignment="1" applyProtection="1">
      <alignment horizontal="center" vertical="center" wrapText="1"/>
    </xf>
    <xf numFmtId="0" fontId="14" fillId="0" borderId="66" xfId="0" applyFont="1" applyBorder="1" applyAlignment="1" applyProtection="1">
      <alignment horizontal="center" vertical="center" wrapText="1"/>
    </xf>
    <xf numFmtId="0" fontId="14" fillId="0" borderId="66" xfId="0" applyFont="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3" borderId="49" xfId="0" applyFont="1" applyFill="1" applyBorder="1" applyAlignment="1" applyProtection="1">
      <alignment horizontal="center" vertical="center" wrapText="1"/>
    </xf>
    <xf numFmtId="0" fontId="14" fillId="0" borderId="13" xfId="0" applyFont="1" applyBorder="1" applyAlignment="1" applyProtection="1">
      <alignment horizontal="left" vertical="center" wrapText="1"/>
    </xf>
    <xf numFmtId="0" fontId="13" fillId="3" borderId="2" xfId="0" applyFont="1" applyFill="1" applyBorder="1" applyAlignment="1" applyProtection="1">
      <alignment horizontal="center" vertical="center" wrapText="1"/>
    </xf>
    <xf numFmtId="0" fontId="13" fillId="3" borderId="13" xfId="0" applyFont="1" applyFill="1" applyBorder="1" applyAlignment="1" applyProtection="1">
      <alignment horizontal="center" vertical="center" wrapText="1"/>
    </xf>
    <xf numFmtId="0" fontId="14" fillId="0" borderId="13" xfId="0" applyFont="1" applyBorder="1" applyAlignment="1" applyProtection="1">
      <alignment horizontal="left" vertical="center" wrapText="1"/>
    </xf>
    <xf numFmtId="0" fontId="14" fillId="0" borderId="35" xfId="0" applyFont="1" applyBorder="1" applyAlignment="1" applyProtection="1">
      <alignment horizontal="left" vertical="center" wrapText="1"/>
    </xf>
    <xf numFmtId="0" fontId="14" fillId="0" borderId="36" xfId="0" applyFont="1" applyBorder="1" applyAlignment="1" applyProtection="1">
      <alignment horizontal="left" vertical="center" wrapText="1"/>
    </xf>
    <xf numFmtId="0" fontId="13" fillId="3" borderId="50" xfId="0" applyFont="1" applyFill="1" applyBorder="1" applyAlignment="1" applyProtection="1">
      <alignment horizontal="center" vertical="center" wrapText="1"/>
    </xf>
    <xf numFmtId="0" fontId="13" fillId="3" borderId="51" xfId="0" applyFont="1" applyFill="1" applyBorder="1" applyAlignment="1" applyProtection="1">
      <alignment horizontal="center" vertical="center" wrapText="1"/>
    </xf>
    <xf numFmtId="0" fontId="13" fillId="2" borderId="3" xfId="0" applyFont="1" applyFill="1" applyBorder="1" applyAlignment="1" applyProtection="1">
      <alignment horizontal="left"/>
    </xf>
    <xf numFmtId="0" fontId="13" fillId="2" borderId="0" xfId="0" applyFont="1" applyFill="1" applyBorder="1" applyAlignment="1" applyProtection="1">
      <alignment horizontal="left"/>
    </xf>
    <xf numFmtId="0" fontId="13" fillId="2" borderId="0" xfId="0" applyFont="1" applyFill="1" applyBorder="1" applyAlignment="1" applyProtection="1"/>
    <xf numFmtId="0" fontId="13" fillId="2" borderId="4" xfId="0" applyFont="1" applyFill="1" applyBorder="1" applyAlignment="1" applyProtection="1"/>
    <xf numFmtId="0" fontId="13" fillId="3" borderId="39"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xf>
    <xf numFmtId="0" fontId="13" fillId="3" borderId="39" xfId="0" applyFont="1" applyFill="1" applyBorder="1" applyAlignment="1" applyProtection="1">
      <alignment horizontal="center" wrapText="1"/>
    </xf>
    <xf numFmtId="0" fontId="13" fillId="3" borderId="14" xfId="0" applyFont="1" applyFill="1" applyBorder="1" applyAlignment="1" applyProtection="1">
      <alignment horizontal="center"/>
    </xf>
    <xf numFmtId="0" fontId="13" fillId="3" borderId="40" xfId="0" applyFont="1" applyFill="1" applyBorder="1" applyAlignment="1" applyProtection="1">
      <alignment horizontal="center"/>
    </xf>
    <xf numFmtId="0" fontId="13" fillId="2" borderId="3"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0" fontId="13" fillId="2" borderId="20" xfId="0" applyFont="1" applyFill="1" applyBorder="1" applyAlignment="1" applyProtection="1">
      <alignment horizontal="center" wrapText="1"/>
    </xf>
    <xf numFmtId="0" fontId="13" fillId="2" borderId="20" xfId="0" applyFont="1" applyFill="1" applyBorder="1" applyAlignment="1" applyProtection="1">
      <alignment horizontal="center"/>
    </xf>
    <xf numFmtId="0" fontId="14" fillId="3" borderId="41" xfId="0" applyFont="1" applyFill="1" applyBorder="1" applyAlignment="1" applyProtection="1">
      <alignment horizontal="center" vertical="center" wrapText="1"/>
    </xf>
    <xf numFmtId="0" fontId="14" fillId="3" borderId="20"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0" borderId="12" xfId="0" applyFont="1" applyBorder="1" applyAlignment="1" applyProtection="1">
      <alignment vertical="center" wrapText="1"/>
    </xf>
    <xf numFmtId="0" fontId="14" fillId="0" borderId="37" xfId="0" applyFont="1" applyBorder="1" applyAlignment="1" applyProtection="1">
      <alignment horizontal="left" wrapText="1"/>
    </xf>
    <xf numFmtId="0" fontId="14" fillId="0" borderId="38" xfId="0" applyFont="1" applyBorder="1" applyAlignment="1" applyProtection="1">
      <alignment horizontal="left" wrapText="1"/>
    </xf>
    <xf numFmtId="0" fontId="14" fillId="3" borderId="4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4"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14" fillId="3" borderId="47" xfId="0" applyFont="1" applyFill="1" applyBorder="1" applyAlignment="1" applyProtection="1">
      <alignment horizontal="center" vertical="center" wrapText="1"/>
    </xf>
    <xf numFmtId="0" fontId="7" fillId="2" borderId="0" xfId="0" applyFont="1" applyFill="1" applyBorder="1" applyProtection="1"/>
    <xf numFmtId="0" fontId="14" fillId="2" borderId="18"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0" xfId="0" applyFont="1" applyFill="1" applyBorder="1" applyAlignment="1" applyProtection="1">
      <alignment vertical="center" wrapText="1"/>
    </xf>
    <xf numFmtId="0" fontId="14" fillId="2" borderId="12" xfId="0" applyFont="1" applyFill="1" applyBorder="1" applyAlignment="1" applyProtection="1">
      <alignment horizontal="left" vertical="center" wrapText="1"/>
    </xf>
    <xf numFmtId="0" fontId="14" fillId="2" borderId="19" xfId="0" applyFont="1" applyFill="1" applyBorder="1" applyAlignment="1" applyProtection="1">
      <alignment horizontal="left" vertical="center" wrapText="1"/>
    </xf>
    <xf numFmtId="0" fontId="16" fillId="2" borderId="0"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4" fillId="0" borderId="3"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0" borderId="0" xfId="0" applyFont="1" applyBorder="1" applyAlignment="1" applyProtection="1">
      <alignment horizontal="center"/>
    </xf>
    <xf numFmtId="0" fontId="14" fillId="0" borderId="0" xfId="0" applyFont="1" applyBorder="1" applyProtection="1"/>
    <xf numFmtId="0" fontId="14" fillId="0" borderId="4" xfId="0" applyFont="1" applyBorder="1" applyProtection="1"/>
    <xf numFmtId="0" fontId="7" fillId="0" borderId="66" xfId="0" applyFont="1" applyBorder="1" applyAlignment="1" applyProtection="1">
      <alignment horizontal="center"/>
    </xf>
    <xf numFmtId="0" fontId="13" fillId="3" borderId="66" xfId="0" applyFont="1" applyFill="1" applyBorder="1" applyAlignment="1" applyProtection="1">
      <alignment horizontal="center" vertical="center" wrapText="1"/>
    </xf>
    <xf numFmtId="0" fontId="14" fillId="0" borderId="66" xfId="0" applyFont="1" applyBorder="1" applyAlignment="1" applyProtection="1">
      <alignment vertical="center" wrapText="1"/>
    </xf>
    <xf numFmtId="10" fontId="17" fillId="0" borderId="66" xfId="4" applyNumberFormat="1" applyFont="1" applyBorder="1" applyAlignment="1" applyProtection="1">
      <alignment horizontal="center" vertical="center" wrapText="1"/>
    </xf>
    <xf numFmtId="0" fontId="7" fillId="2" borderId="0" xfId="0" applyFont="1" applyFill="1" applyAlignment="1" applyProtection="1">
      <alignment horizontal="center"/>
    </xf>
    <xf numFmtId="0" fontId="7" fillId="2" borderId="11" xfId="0" applyFont="1" applyFill="1" applyBorder="1" applyAlignment="1" applyProtection="1">
      <alignment horizontal="center"/>
    </xf>
    <xf numFmtId="0" fontId="7" fillId="2" borderId="21" xfId="0" applyFont="1" applyFill="1" applyBorder="1" applyAlignment="1" applyProtection="1">
      <alignment horizontal="center"/>
    </xf>
    <xf numFmtId="0" fontId="7" fillId="2" borderId="22" xfId="0" applyFont="1" applyFill="1" applyBorder="1" applyAlignment="1" applyProtection="1">
      <alignment horizontal="center"/>
    </xf>
    <xf numFmtId="0" fontId="0" fillId="2" borderId="0" xfId="0" applyFill="1" applyProtection="1"/>
    <xf numFmtId="0" fontId="7" fillId="2" borderId="1" xfId="0" applyFont="1" applyFill="1" applyBorder="1" applyAlignment="1" applyProtection="1">
      <alignment horizontal="center"/>
    </xf>
    <xf numFmtId="0" fontId="13"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left" vertical="center" wrapText="1"/>
    </xf>
    <xf numFmtId="0" fontId="6" fillId="2" borderId="53" xfId="0" applyFont="1" applyFill="1" applyBorder="1" applyAlignment="1" applyProtection="1">
      <alignment horizontal="center" vertical="center" wrapText="1"/>
    </xf>
    <xf numFmtId="0" fontId="7" fillId="2" borderId="0" xfId="0" applyFont="1" applyFill="1" applyBorder="1" applyAlignment="1" applyProtection="1">
      <alignment horizontal="center" vertical="center"/>
    </xf>
    <xf numFmtId="0" fontId="7" fillId="0" borderId="0" xfId="0" applyFont="1" applyAlignment="1" applyProtection="1">
      <alignment horizontal="center"/>
    </xf>
    <xf numFmtId="0" fontId="7" fillId="0" borderId="0" xfId="0" applyFont="1" applyProtection="1"/>
    <xf numFmtId="0" fontId="11" fillId="2" borderId="1" xfId="0" applyFont="1" applyFill="1" applyBorder="1" applyAlignment="1" applyProtection="1">
      <alignment horizontal="center" vertical="center"/>
    </xf>
    <xf numFmtId="0" fontId="10" fillId="2" borderId="11"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2" fillId="0" borderId="1" xfId="0" applyFont="1" applyBorder="1" applyAlignment="1" applyProtection="1">
      <alignment horizontal="center" vertical="center"/>
    </xf>
    <xf numFmtId="0" fontId="0" fillId="0" borderId="0" xfId="0" applyProtection="1"/>
    <xf numFmtId="49" fontId="26" fillId="0" borderId="1" xfId="0" applyNumberFormat="1" applyFont="1" applyBorder="1" applyAlignment="1" applyProtection="1">
      <alignment horizontal="center" vertical="center"/>
    </xf>
    <xf numFmtId="0" fontId="13" fillId="3" borderId="33" xfId="0"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3" borderId="52" xfId="0" applyFont="1" applyFill="1" applyBorder="1" applyAlignment="1" applyProtection="1">
      <alignment horizontal="center" vertical="center" wrapText="1"/>
    </xf>
    <xf numFmtId="0" fontId="13" fillId="3" borderId="53" xfId="0" applyFont="1" applyFill="1" applyBorder="1" applyAlignment="1" applyProtection="1">
      <alignment horizontal="center" vertical="center" wrapText="1"/>
    </xf>
    <xf numFmtId="0" fontId="13" fillId="3" borderId="54" xfId="0" applyFont="1" applyFill="1" applyBorder="1" applyAlignment="1" applyProtection="1">
      <alignment horizontal="center" vertical="center" wrapText="1"/>
    </xf>
    <xf numFmtId="0" fontId="17" fillId="0" borderId="1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61" xfId="0" applyFont="1" applyFill="1" applyBorder="1" applyAlignment="1" applyProtection="1">
      <alignment horizontal="center" vertical="center" wrapText="1"/>
    </xf>
    <xf numFmtId="0" fontId="13" fillId="3" borderId="62" xfId="0" applyFont="1" applyFill="1" applyBorder="1" applyAlignment="1" applyProtection="1">
      <alignment horizontal="center" vertical="center" wrapText="1"/>
    </xf>
    <xf numFmtId="0" fontId="13" fillId="3" borderId="63" xfId="0" applyFont="1" applyFill="1" applyBorder="1" applyAlignment="1" applyProtection="1">
      <alignment horizontal="center" vertical="center" wrapText="1"/>
    </xf>
    <xf numFmtId="0" fontId="17" fillId="0" borderId="17" xfId="0" applyFont="1" applyFill="1" applyBorder="1" applyAlignment="1" applyProtection="1">
      <alignment horizontal="center" vertical="center" wrapText="1"/>
    </xf>
    <xf numFmtId="0" fontId="13" fillId="2" borderId="0" xfId="0" applyFont="1" applyFill="1" applyBorder="1" applyAlignment="1" applyProtection="1">
      <alignment horizontal="center"/>
    </xf>
    <xf numFmtId="0" fontId="11" fillId="0" borderId="13" xfId="0" applyFont="1" applyBorder="1" applyAlignment="1" applyProtection="1">
      <alignment horizontal="left" vertical="center" wrapText="1"/>
    </xf>
    <xf numFmtId="0" fontId="11" fillId="0" borderId="35" xfId="0" applyFont="1" applyBorder="1" applyAlignment="1" applyProtection="1">
      <alignment horizontal="left" vertical="center" wrapText="1"/>
    </xf>
    <xf numFmtId="0" fontId="11" fillId="0" borderId="29" xfId="0" applyFont="1" applyBorder="1" applyAlignment="1" applyProtection="1">
      <alignment horizontal="left" vertical="center" wrapText="1"/>
    </xf>
    <xf numFmtId="0" fontId="13" fillId="3" borderId="41" xfId="0" applyFont="1" applyFill="1" applyBorder="1" applyAlignment="1" applyProtection="1">
      <alignment horizontal="center" vertical="center" wrapText="1"/>
    </xf>
    <xf numFmtId="0" fontId="13" fillId="3" borderId="42" xfId="0" applyFont="1" applyFill="1" applyBorder="1" applyAlignment="1" applyProtection="1">
      <alignment horizontal="center" vertical="center" wrapText="1"/>
    </xf>
    <xf numFmtId="0" fontId="11" fillId="0" borderId="36" xfId="0" applyFont="1" applyBorder="1" applyAlignment="1" applyProtection="1">
      <alignment horizontal="left" vertical="center" wrapText="1"/>
    </xf>
    <xf numFmtId="0" fontId="13" fillId="3" borderId="57"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1" fillId="0" borderId="23" xfId="0" applyFont="1" applyBorder="1" applyAlignment="1" applyProtection="1">
      <alignment horizontal="left" vertical="center" wrapText="1"/>
    </xf>
    <xf numFmtId="0" fontId="11" fillId="0" borderId="59" xfId="0" applyFont="1" applyBorder="1" applyAlignment="1" applyProtection="1">
      <alignment horizontal="left" vertical="center" wrapText="1"/>
    </xf>
    <xf numFmtId="0" fontId="11" fillId="0" borderId="60" xfId="0" applyFont="1" applyBorder="1" applyAlignment="1" applyProtection="1">
      <alignment horizontal="left" vertical="center" wrapText="1"/>
    </xf>
    <xf numFmtId="0" fontId="19" fillId="0" borderId="13" xfId="0" applyFont="1" applyBorder="1" applyAlignment="1" applyProtection="1">
      <alignment horizontal="center" vertical="center" wrapText="1"/>
    </xf>
    <xf numFmtId="0" fontId="19" fillId="0" borderId="35" xfId="0" applyFont="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9" fillId="0" borderId="36" xfId="0" applyFont="1" applyBorder="1" applyAlignment="1" applyProtection="1">
      <alignment horizontal="center" vertical="center" wrapText="1"/>
    </xf>
    <xf numFmtId="0" fontId="11" fillId="0" borderId="13" xfId="0" applyNumberFormat="1" applyFont="1" applyBorder="1" applyAlignment="1" applyProtection="1">
      <alignment horizontal="left" vertical="center" wrapText="1"/>
    </xf>
    <xf numFmtId="0" fontId="11" fillId="0" borderId="35" xfId="0" applyNumberFormat="1" applyFont="1" applyBorder="1" applyAlignment="1" applyProtection="1">
      <alignment horizontal="left" vertical="center" wrapText="1"/>
    </xf>
    <xf numFmtId="0" fontId="11" fillId="0" borderId="29" xfId="0" applyNumberFormat="1" applyFont="1" applyBorder="1" applyAlignment="1" applyProtection="1">
      <alignment horizontal="left" vertical="center" wrapText="1"/>
    </xf>
    <xf numFmtId="0" fontId="13" fillId="3" borderId="32" xfId="0" applyFont="1" applyFill="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35" xfId="0" applyFont="1" applyBorder="1" applyAlignment="1" applyProtection="1">
      <alignment horizontal="center" vertical="center" wrapText="1"/>
    </xf>
    <xf numFmtId="0" fontId="11" fillId="0" borderId="36" xfId="0" applyFont="1" applyBorder="1" applyAlignment="1" applyProtection="1">
      <alignment horizontal="center" vertical="center" wrapText="1"/>
    </xf>
    <xf numFmtId="0" fontId="13" fillId="3" borderId="18" xfId="0" applyFont="1" applyFill="1" applyBorder="1" applyAlignment="1" applyProtection="1">
      <alignment horizontal="center" vertical="center" wrapText="1"/>
    </xf>
    <xf numFmtId="0" fontId="13" fillId="3" borderId="58"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0" xfId="0" applyFont="1" applyFill="1" applyBorder="1" applyAlignment="1" applyProtection="1">
      <alignment vertical="center" wrapText="1"/>
    </xf>
    <xf numFmtId="0" fontId="19" fillId="2" borderId="4"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3" fillId="2" borderId="4" xfId="0" applyFont="1" applyFill="1" applyBorder="1" applyAlignment="1" applyProtection="1">
      <alignment vertical="center" wrapText="1"/>
    </xf>
    <xf numFmtId="0" fontId="13" fillId="3" borderId="30" xfId="0" applyFont="1" applyFill="1" applyBorder="1" applyAlignment="1" applyProtection="1">
      <alignment horizontal="center" vertical="center" wrapText="1"/>
    </xf>
    <xf numFmtId="0" fontId="13" fillId="3" borderId="21" xfId="0" applyFont="1" applyFill="1" applyBorder="1" applyAlignment="1" applyProtection="1">
      <alignment horizontal="center" vertical="center" wrapText="1"/>
    </xf>
    <xf numFmtId="0" fontId="13" fillId="0" borderId="11" xfId="0" applyFont="1" applyBorder="1" applyAlignment="1" applyProtection="1">
      <alignment horizontal="left" vertical="center" wrapText="1"/>
    </xf>
    <xf numFmtId="0" fontId="13" fillId="0" borderId="22" xfId="0" applyFont="1" applyBorder="1" applyAlignment="1" applyProtection="1">
      <alignment horizontal="left" vertical="center" wrapText="1"/>
    </xf>
    <xf numFmtId="0" fontId="13" fillId="0" borderId="21" xfId="0" applyFont="1" applyBorder="1" applyAlignment="1" applyProtection="1">
      <alignment horizontal="left" vertical="center" wrapText="1"/>
    </xf>
    <xf numFmtId="0" fontId="13" fillId="4" borderId="52" xfId="0" applyFont="1" applyFill="1" applyBorder="1" applyAlignment="1" applyProtection="1">
      <alignment horizontal="center" vertical="center" wrapText="1"/>
    </xf>
    <xf numFmtId="0" fontId="13" fillId="4" borderId="53" xfId="0" applyFont="1" applyFill="1" applyBorder="1" applyAlignment="1" applyProtection="1">
      <alignment horizontal="center" vertical="center" wrapText="1"/>
    </xf>
    <xf numFmtId="0" fontId="13" fillId="4" borderId="54"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xf>
    <xf numFmtId="0" fontId="13" fillId="4" borderId="21" xfId="0" applyFont="1" applyFill="1" applyBorder="1" applyAlignment="1" applyProtection="1">
      <alignment horizontal="center" vertical="center"/>
    </xf>
    <xf numFmtId="0" fontId="13" fillId="4" borderId="1" xfId="0" applyFont="1" applyFill="1" applyBorder="1" applyAlignment="1" applyProtection="1">
      <alignment horizontal="center" vertical="center"/>
    </xf>
    <xf numFmtId="0" fontId="13" fillId="4" borderId="5" xfId="0" applyFont="1" applyFill="1" applyBorder="1" applyAlignment="1" applyProtection="1">
      <alignment horizontal="center" vertical="center" wrapText="1"/>
    </xf>
    <xf numFmtId="0" fontId="13" fillId="4" borderId="55"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56"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167" fontId="13" fillId="4" borderId="1" xfId="0" applyNumberFormat="1" applyFont="1" applyFill="1" applyBorder="1" applyAlignment="1" applyProtection="1">
      <alignment horizontal="center" vertical="center" wrapText="1"/>
    </xf>
    <xf numFmtId="167" fontId="13" fillId="4" borderId="5"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21" xfId="0" applyFont="1" applyFill="1" applyBorder="1" applyAlignment="1" applyProtection="1">
      <alignment horizontal="left" vertical="center" wrapText="1"/>
    </xf>
    <xf numFmtId="9"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14" fontId="14" fillId="0" borderId="1" xfId="0" applyNumberFormat="1" applyFont="1" applyFill="1" applyBorder="1" applyAlignment="1" applyProtection="1">
      <alignment horizontal="center" vertical="center"/>
    </xf>
    <xf numFmtId="0" fontId="14" fillId="0"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justify" vertical="center" wrapText="1"/>
    </xf>
    <xf numFmtId="2" fontId="14" fillId="0" borderId="1" xfId="0" applyNumberFormat="1" applyFont="1" applyFill="1" applyBorder="1" applyAlignment="1" applyProtection="1">
      <alignment vertical="center" wrapText="1"/>
    </xf>
    <xf numFmtId="166" fontId="14" fillId="0" borderId="1" xfId="4" applyNumberFormat="1" applyFont="1" applyFill="1" applyBorder="1" applyAlignment="1" applyProtection="1">
      <alignment vertical="center" wrapText="1"/>
    </xf>
    <xf numFmtId="49" fontId="14" fillId="0" borderId="5" xfId="0" applyNumberFormat="1" applyFont="1" applyFill="1" applyBorder="1" applyAlignment="1" applyProtection="1">
      <alignment horizontal="center" vertical="center" wrapText="1"/>
    </xf>
    <xf numFmtId="0" fontId="14" fillId="0" borderId="0" xfId="0" applyFont="1" applyAlignment="1" applyProtection="1">
      <alignment horizontal="center" vertical="center"/>
    </xf>
    <xf numFmtId="0" fontId="14" fillId="0" borderId="0" xfId="0" applyFont="1" applyAlignment="1" applyProtection="1">
      <alignment horizontal="center"/>
    </xf>
    <xf numFmtId="0" fontId="14" fillId="0" borderId="0" xfId="0" applyFont="1" applyProtection="1"/>
    <xf numFmtId="0" fontId="13" fillId="0" borderId="0" xfId="0" applyFont="1" applyProtection="1"/>
    <xf numFmtId="0" fontId="34" fillId="0" borderId="0" xfId="0" applyFont="1" applyProtection="1"/>
    <xf numFmtId="0" fontId="13" fillId="3" borderId="25"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9" fontId="14" fillId="0" borderId="1" xfId="4" applyFont="1" applyFill="1" applyBorder="1" applyAlignment="1" applyProtection="1">
      <alignment vertical="center" wrapText="1"/>
    </xf>
    <xf numFmtId="0" fontId="14"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14" fillId="0" borderId="0" xfId="0" applyNumberFormat="1" applyFont="1" applyFill="1" applyBorder="1" applyAlignment="1" applyProtection="1">
      <alignment horizontal="center" vertical="center" wrapText="1"/>
    </xf>
    <xf numFmtId="2" fontId="14" fillId="0" borderId="0" xfId="0" applyNumberFormat="1" applyFont="1" applyFill="1" applyBorder="1" applyAlignment="1" applyProtection="1">
      <alignment vertical="center" wrapText="1"/>
    </xf>
    <xf numFmtId="167" fontId="14" fillId="0" borderId="0" xfId="0" applyNumberFormat="1" applyFont="1" applyFill="1" applyBorder="1" applyAlignment="1" applyProtection="1">
      <alignment horizontal="center" vertical="center" wrapText="1"/>
    </xf>
    <xf numFmtId="0" fontId="6" fillId="0" borderId="0" xfId="0" applyFont="1" applyProtection="1"/>
    <xf numFmtId="0" fontId="13" fillId="2" borderId="11" xfId="0" applyFont="1" applyFill="1" applyBorder="1" applyAlignment="1" applyProtection="1">
      <alignment horizontal="left" vertical="center" wrapText="1"/>
    </xf>
    <xf numFmtId="0" fontId="13" fillId="2" borderId="22" xfId="0" applyFont="1" applyFill="1" applyBorder="1" applyAlignment="1" applyProtection="1">
      <alignment horizontal="left" vertical="center" wrapText="1"/>
    </xf>
    <xf numFmtId="0" fontId="13" fillId="2" borderId="21" xfId="0" applyFont="1" applyFill="1" applyBorder="1" applyAlignment="1" applyProtection="1">
      <alignment horizontal="left" vertical="center" wrapText="1"/>
    </xf>
    <xf numFmtId="0" fontId="14" fillId="2" borderId="1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9" fontId="14" fillId="0" borderId="1" xfId="4" applyFont="1" applyFill="1" applyBorder="1" applyAlignment="1" applyProtection="1">
      <alignment horizontal="center" vertical="center" wrapText="1"/>
    </xf>
    <xf numFmtId="167" fontId="14" fillId="0" borderId="5" xfId="0" applyNumberFormat="1" applyFont="1" applyFill="1" applyBorder="1" applyAlignment="1" applyProtection="1">
      <alignment horizontal="center" vertical="center" wrapText="1"/>
    </xf>
    <xf numFmtId="0" fontId="14" fillId="2" borderId="1" xfId="0" applyFont="1" applyFill="1" applyBorder="1" applyAlignment="1" applyProtection="1">
      <alignment horizontal="justify" vertical="center" wrapText="1"/>
    </xf>
    <xf numFmtId="3" fontId="14" fillId="2" borderId="1" xfId="0" applyNumberFormat="1" applyFont="1" applyFill="1" applyBorder="1" applyAlignment="1" applyProtection="1">
      <alignment horizontal="center" vertical="center" wrapText="1"/>
    </xf>
    <xf numFmtId="0" fontId="14" fillId="2" borderId="1" xfId="0" applyNumberFormat="1" applyFont="1" applyFill="1" applyBorder="1" applyAlignment="1" applyProtection="1">
      <alignment horizontal="center" vertical="center" wrapText="1"/>
    </xf>
    <xf numFmtId="3" fontId="14" fillId="0" borderId="1" xfId="0" applyNumberFormat="1" applyFont="1" applyFill="1" applyBorder="1" applyAlignment="1" applyProtection="1">
      <alignment horizontal="center" vertical="center" wrapText="1"/>
    </xf>
    <xf numFmtId="2" fontId="14" fillId="2" borderId="1" xfId="0" applyNumberFormat="1" applyFont="1" applyFill="1" applyBorder="1" applyAlignment="1" applyProtection="1">
      <alignment vertical="center" wrapText="1"/>
    </xf>
    <xf numFmtId="164" fontId="14" fillId="2" borderId="1" xfId="48" applyFont="1" applyFill="1" applyBorder="1" applyAlignment="1" applyProtection="1">
      <alignment horizontal="center" vertical="center" wrapText="1"/>
    </xf>
    <xf numFmtId="2" fontId="14" fillId="0" borderId="1" xfId="0" applyNumberFormat="1" applyFont="1" applyFill="1" applyBorder="1" applyAlignment="1" applyProtection="1">
      <alignment horizontal="center" vertical="center" wrapText="1"/>
    </xf>
    <xf numFmtId="0" fontId="33" fillId="2" borderId="0" xfId="0" applyFont="1" applyFill="1" applyProtection="1"/>
    <xf numFmtId="0" fontId="14" fillId="0" borderId="21" xfId="0" applyFont="1" applyFill="1" applyBorder="1" applyAlignment="1" applyProtection="1">
      <alignment horizontal="center" vertical="center" wrapText="1"/>
    </xf>
    <xf numFmtId="166" fontId="28" fillId="0" borderId="1" xfId="4" applyNumberFormat="1" applyFont="1" applyFill="1" applyBorder="1" applyAlignment="1" applyProtection="1">
      <alignment vertical="center" wrapText="1"/>
    </xf>
    <xf numFmtId="0" fontId="28" fillId="0" borderId="1" xfId="0" applyFont="1" applyFill="1" applyBorder="1" applyAlignment="1" applyProtection="1">
      <alignment horizontal="center" vertical="center" wrapText="1"/>
    </xf>
    <xf numFmtId="49" fontId="14" fillId="2" borderId="5" xfId="0" applyNumberFormat="1" applyFont="1" applyFill="1" applyBorder="1" applyAlignment="1" applyProtection="1">
      <alignment horizontal="center" vertical="center" wrapText="1"/>
    </xf>
    <xf numFmtId="9" fontId="14" fillId="0" borderId="1" xfId="6"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4" fillId="0" borderId="1" xfId="0" applyFont="1" applyFill="1" applyBorder="1" applyAlignment="1" applyProtection="1">
      <alignment vertical="center" wrapText="1"/>
    </xf>
    <xf numFmtId="0" fontId="14" fillId="2"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9" fontId="31" fillId="2" borderId="0" xfId="4" applyFont="1" applyFill="1" applyAlignment="1" applyProtection="1">
      <alignment horizontal="center" vertical="center"/>
    </xf>
    <xf numFmtId="9" fontId="7" fillId="2" borderId="0" xfId="4" applyFont="1" applyFill="1" applyAlignment="1" applyProtection="1">
      <alignment horizontal="center" vertical="center"/>
    </xf>
    <xf numFmtId="0" fontId="6" fillId="2" borderId="0" xfId="0" applyFont="1" applyFill="1" applyProtection="1"/>
    <xf numFmtId="0" fontId="13" fillId="2" borderId="0" xfId="0" applyFont="1" applyFill="1" applyBorder="1" applyAlignment="1" applyProtection="1">
      <alignment horizontal="right" vertical="center"/>
    </xf>
    <xf numFmtId="0" fontId="14" fillId="2" borderId="0" xfId="0" applyFont="1" applyFill="1" applyBorder="1" applyAlignment="1" applyProtection="1">
      <alignment horizontal="left" vertical="center"/>
    </xf>
    <xf numFmtId="2" fontId="7" fillId="2" borderId="0" xfId="4" applyNumberFormat="1" applyFont="1" applyFill="1" applyAlignment="1" applyProtection="1">
      <alignment horizontal="center" vertical="center"/>
    </xf>
    <xf numFmtId="0" fontId="6" fillId="2" borderId="0" xfId="0" applyFont="1" applyFill="1" applyBorder="1" applyAlignment="1" applyProtection="1">
      <alignment vertical="center"/>
    </xf>
    <xf numFmtId="0" fontId="29" fillId="2" borderId="0" xfId="0" applyFont="1" applyFill="1" applyBorder="1" applyAlignment="1" applyProtection="1">
      <alignment vertical="center"/>
    </xf>
    <xf numFmtId="0" fontId="29" fillId="2" borderId="53"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49" fontId="12" fillId="2" borderId="1" xfId="0" applyNumberFormat="1" applyFont="1" applyFill="1" applyBorder="1" applyAlignment="1" applyProtection="1">
      <alignment horizontal="center" vertical="center"/>
    </xf>
    <xf numFmtId="0" fontId="11" fillId="0" borderId="11" xfId="0" applyFont="1" applyBorder="1" applyAlignment="1" applyProtection="1">
      <alignment horizontal="left" vertical="center" wrapText="1"/>
    </xf>
    <xf numFmtId="0" fontId="11" fillId="0" borderId="22" xfId="0" applyFont="1" applyBorder="1" applyAlignment="1" applyProtection="1">
      <alignment horizontal="left" vertical="center" wrapText="1"/>
    </xf>
    <xf numFmtId="0" fontId="11" fillId="0" borderId="21" xfId="0" applyFont="1" applyBorder="1" applyAlignment="1" applyProtection="1">
      <alignment horizontal="left" vertical="center" wrapText="1"/>
    </xf>
    <xf numFmtId="0" fontId="18" fillId="0" borderId="1" xfId="0" applyFont="1" applyFill="1" applyBorder="1" applyAlignment="1" applyProtection="1">
      <alignment horizontal="center" vertical="center" wrapText="1"/>
    </xf>
    <xf numFmtId="49" fontId="14" fillId="0" borderId="1" xfId="0" applyNumberFormat="1" applyFont="1" applyFill="1" applyBorder="1" applyAlignment="1" applyProtection="1">
      <alignment horizontal="justify" vertical="center" wrapText="1"/>
    </xf>
    <xf numFmtId="1" fontId="14" fillId="0" borderId="1" xfId="0" applyNumberFormat="1" applyFont="1" applyFill="1" applyBorder="1" applyAlignment="1" applyProtection="1">
      <alignment vertical="center" wrapText="1"/>
    </xf>
    <xf numFmtId="0" fontId="14" fillId="2" borderId="21" xfId="0" applyFont="1" applyFill="1" applyBorder="1" applyAlignment="1" applyProtection="1">
      <alignment horizontal="left" vertical="center" wrapText="1"/>
    </xf>
    <xf numFmtId="9" fontId="14" fillId="2" borderId="1" xfId="4"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1" fontId="14" fillId="2" borderId="1" xfId="0" applyNumberFormat="1" applyFont="1" applyFill="1" applyBorder="1" applyAlignment="1" applyProtection="1">
      <alignment vertical="center" wrapText="1"/>
    </xf>
    <xf numFmtId="166" fontId="14" fillId="2" borderId="1" xfId="4" applyNumberFormat="1" applyFont="1" applyFill="1" applyBorder="1" applyAlignment="1" applyProtection="1">
      <alignment vertical="center" wrapText="1"/>
    </xf>
    <xf numFmtId="167" fontId="14" fillId="2" borderId="5" xfId="0" applyNumberFormat="1" applyFont="1" applyFill="1" applyBorder="1" applyAlignment="1" applyProtection="1">
      <alignment horizontal="center" vertical="center" wrapText="1"/>
    </xf>
    <xf numFmtId="49" fontId="14" fillId="5" borderId="1" xfId="0" applyNumberFormat="1" applyFont="1" applyFill="1" applyBorder="1" applyAlignment="1" applyProtection="1">
      <alignment horizontal="justify" vertical="center" wrapText="1"/>
    </xf>
    <xf numFmtId="9" fontId="14" fillId="2" borderId="1" xfId="4" applyFont="1" applyFill="1" applyBorder="1" applyAlignment="1" applyProtection="1">
      <alignment vertical="center" wrapText="1"/>
    </xf>
    <xf numFmtId="9" fontId="14" fillId="2" borderId="17" xfId="6" applyFont="1" applyFill="1" applyBorder="1" applyAlignment="1" applyProtection="1">
      <alignment horizontal="center" vertical="center" wrapText="1"/>
    </xf>
    <xf numFmtId="0" fontId="14" fillId="2" borderId="17" xfId="0"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167" fontId="13" fillId="0" borderId="0" xfId="0" applyNumberFormat="1" applyFont="1" applyFill="1" applyBorder="1" applyAlignment="1" applyProtection="1">
      <alignment horizontal="center" vertical="center" wrapText="1"/>
    </xf>
    <xf numFmtId="167" fontId="34" fillId="0" borderId="4" xfId="0" applyNumberFormat="1" applyFont="1" applyFill="1" applyBorder="1" applyAlignment="1" applyProtection="1">
      <alignment horizontal="center" vertical="center" wrapText="1"/>
    </xf>
    <xf numFmtId="0" fontId="7" fillId="0" borderId="0" xfId="0" applyFont="1" applyFill="1" applyProtection="1"/>
    <xf numFmtId="0" fontId="13" fillId="0" borderId="31" xfId="0" applyFont="1" applyBorder="1" applyAlignment="1" applyProtection="1">
      <alignment horizontal="left" vertical="center" wrapText="1"/>
    </xf>
    <xf numFmtId="0" fontId="13" fillId="4" borderId="64"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65" xfId="0" applyFont="1" applyFill="1" applyBorder="1" applyAlignment="1" applyProtection="1">
      <alignment horizontal="center" vertical="center" wrapText="1"/>
    </xf>
    <xf numFmtId="0" fontId="13" fillId="4" borderId="62" xfId="0" applyFont="1" applyFill="1" applyBorder="1" applyAlignment="1" applyProtection="1">
      <alignment horizontal="center" vertical="center" wrapText="1"/>
    </xf>
    <xf numFmtId="0" fontId="13" fillId="4" borderId="63" xfId="0" applyFont="1" applyFill="1" applyBorder="1" applyAlignment="1" applyProtection="1">
      <alignment horizontal="center" vertical="center" wrapText="1"/>
    </xf>
    <xf numFmtId="9" fontId="14" fillId="2" borderId="17" xfId="4"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9" fontId="10" fillId="0" borderId="1" xfId="0" applyNumberFormat="1" applyFont="1" applyFill="1" applyBorder="1" applyAlignment="1" applyProtection="1">
      <alignment horizontal="center" vertical="center" wrapText="1"/>
    </xf>
    <xf numFmtId="167" fontId="14" fillId="4" borderId="5" xfId="0" applyNumberFormat="1" applyFont="1" applyFill="1" applyBorder="1" applyAlignment="1" applyProtection="1">
      <alignment horizontal="center" vertical="center" wrapText="1"/>
    </xf>
    <xf numFmtId="0" fontId="13" fillId="2" borderId="0" xfId="0" applyFont="1" applyFill="1" applyBorder="1" applyAlignment="1" applyProtection="1">
      <alignment horizontal="right" vertical="center" wrapText="1"/>
    </xf>
  </cellXfs>
  <cellStyles count="49">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Millares [0]" xfId="48" builtinId="6"/>
    <cellStyle name="Millares [0] 2" xfId="1"/>
    <cellStyle name="Millares [0] 2 2" xfId="7"/>
    <cellStyle name="Millares 2" xfId="2"/>
    <cellStyle name="Normal" xfId="0" builtinId="0"/>
    <cellStyle name="Normal 2" xfId="3"/>
    <cellStyle name="Porcentaje" xfId="4" builtinId="5"/>
    <cellStyle name="Porcentaje 2" xfId="6"/>
    <cellStyle name="Porcentual 3" xfId="5"/>
  </cellStyles>
  <dxfs count="111">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a:extLst>
            <a:ext uri="{FF2B5EF4-FFF2-40B4-BE49-F238E27FC236}">
              <a16:creationId xmlns="" xmlns:a16="http://schemas.microsoft.com/office/drawing/2014/main"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0</xdr:colOff>
      <xdr:row>47</xdr:row>
      <xdr:rowOff>0</xdr:rowOff>
    </xdr:from>
    <xdr:ext cx="2042840" cy="851647"/>
    <mc:AlternateContent xmlns:mc="http://schemas.openxmlformats.org/markup-compatibility/2006" xmlns:a14="http://schemas.microsoft.com/office/drawing/2010/main">
      <mc:Choice Requires="a14">
        <xdr:sp macro="" textlink="">
          <xdr:nvSpPr>
            <xdr:cNvPr id="3" name="2 CuadroTexto"/>
            <xdr:cNvSpPr txBox="1"/>
          </xdr:nvSpPr>
          <xdr:spPr>
            <a:xfrm>
              <a:off x="1479176" y="1770529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xdr:cNvSpPr txBox="1"/>
          </xdr:nvSpPr>
          <xdr:spPr>
            <a:xfrm>
              <a:off x="1479176" y="1770529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48193</xdr:colOff>
      <xdr:row>48</xdr:row>
      <xdr:rowOff>190500</xdr:rowOff>
    </xdr:from>
    <xdr:ext cx="2812677" cy="655821"/>
    <xdr:sp macro="" textlink="">
      <xdr:nvSpPr>
        <xdr:cNvPr id="4" name="3 CuadroTexto"/>
        <xdr:cNvSpPr txBox="1"/>
      </xdr:nvSpPr>
      <xdr:spPr>
        <a:xfrm>
          <a:off x="1527369" y="18209559"/>
          <a:ext cx="2812677"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1882589</xdr:colOff>
      <xdr:row>47</xdr:row>
      <xdr:rowOff>96371</xdr:rowOff>
    </xdr:from>
    <xdr:ext cx="1269634" cy="649942"/>
    <mc:AlternateContent xmlns:mc="http://schemas.openxmlformats.org/markup-compatibility/2006" xmlns:a14="http://schemas.microsoft.com/office/drawing/2010/main">
      <mc:Choice Requires="a14">
        <xdr:sp macro="" textlink="">
          <xdr:nvSpPr>
            <xdr:cNvPr id="5" name="4 CuadroTexto"/>
            <xdr:cNvSpPr txBox="1"/>
          </xdr:nvSpPr>
          <xdr:spPr>
            <a:xfrm>
              <a:off x="3361765" y="17801665"/>
              <a:ext cx="1269634"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xdr:cNvSpPr txBox="1"/>
          </xdr:nvSpPr>
          <xdr:spPr>
            <a:xfrm>
              <a:off x="3361765" y="17801665"/>
              <a:ext cx="1269634"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1</xdr:row>
      <xdr:rowOff>438150</xdr:rowOff>
    </xdr:to>
    <xdr:pic>
      <xdr:nvPicPr>
        <xdr:cNvPr id="2" name="8 Imagen" descr="IDPCBYN">
          <a:extLst>
            <a:ext uri="{FF2B5EF4-FFF2-40B4-BE49-F238E27FC236}">
              <a16:creationId xmlns="" xmlns:a16="http://schemas.microsoft.com/office/drawing/2014/main"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a:extLst>
            <a:ext uri="{FF2B5EF4-FFF2-40B4-BE49-F238E27FC236}">
              <a16:creationId xmlns="" xmlns:a16="http://schemas.microsoft.com/office/drawing/2014/main" id="{00000000-0008-0000-0300-00002436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zoomScale="70" zoomScaleNormal="70" workbookViewId="0">
      <pane ySplit="1" topLeftCell="A35" activePane="bottomLeft" state="frozen"/>
      <selection pane="bottomLeft" activeCell="B1" sqref="B1:B37"/>
    </sheetView>
  </sheetViews>
  <sheetFormatPr baseColWidth="10" defaultRowHeight="12.75" x14ac:dyDescent="0.2"/>
  <cols>
    <col min="1" max="1" width="36.5703125" style="1" customWidth="1"/>
    <col min="2" max="2" width="130.7109375" style="1" customWidth="1"/>
    <col min="3" max="4" width="44" style="1" customWidth="1"/>
    <col min="5" max="5" width="89.28515625" style="1" customWidth="1"/>
    <col min="6" max="6" width="91.85546875" style="1" customWidth="1"/>
    <col min="7" max="7" width="39.42578125" style="1" customWidth="1"/>
    <col min="8" max="16384" width="11.42578125" style="1"/>
  </cols>
  <sheetData>
    <row r="1" spans="1:7" ht="63.75" x14ac:dyDescent="0.2">
      <c r="A1" s="2" t="s">
        <v>57</v>
      </c>
      <c r="B1" s="9" t="s">
        <v>331</v>
      </c>
      <c r="C1" s="3" t="s">
        <v>58</v>
      </c>
      <c r="D1" s="3" t="s">
        <v>113</v>
      </c>
      <c r="E1" s="3" t="s">
        <v>115</v>
      </c>
      <c r="F1" s="3" t="s">
        <v>107</v>
      </c>
      <c r="G1" s="4" t="s">
        <v>106</v>
      </c>
    </row>
    <row r="2" spans="1:7" ht="53.25" customHeight="1" x14ac:dyDescent="0.2">
      <c r="A2" s="10" t="s">
        <v>2</v>
      </c>
      <c r="B2" s="16" t="s">
        <v>332</v>
      </c>
      <c r="C2" s="11" t="s">
        <v>59</v>
      </c>
      <c r="D2" s="16" t="s">
        <v>114</v>
      </c>
      <c r="E2" s="5" t="s">
        <v>60</v>
      </c>
      <c r="F2" s="11" t="s">
        <v>123</v>
      </c>
      <c r="G2" s="23" t="s">
        <v>122</v>
      </c>
    </row>
    <row r="3" spans="1:7" ht="69.75" customHeight="1" x14ac:dyDescent="0.2">
      <c r="A3" s="10"/>
      <c r="B3" s="17"/>
      <c r="C3" s="11"/>
      <c r="D3" s="17"/>
      <c r="E3" s="5" t="s">
        <v>61</v>
      </c>
      <c r="F3" s="11"/>
      <c r="G3" s="23"/>
    </row>
    <row r="4" spans="1:7" ht="53.25" customHeight="1" x14ac:dyDescent="0.2">
      <c r="A4" s="10"/>
      <c r="B4" s="17"/>
      <c r="C4" s="11"/>
      <c r="D4" s="17"/>
      <c r="E4" s="5" t="s">
        <v>62</v>
      </c>
      <c r="F4" s="11"/>
      <c r="G4" s="23"/>
    </row>
    <row r="5" spans="1:7" ht="53.25" customHeight="1" x14ac:dyDescent="0.2">
      <c r="A5" s="10"/>
      <c r="B5" s="17"/>
      <c r="C5" s="11"/>
      <c r="D5" s="17"/>
      <c r="E5" s="5" t="s">
        <v>63</v>
      </c>
      <c r="F5" s="11"/>
      <c r="G5" s="23"/>
    </row>
    <row r="6" spans="1:7" ht="53.25" customHeight="1" x14ac:dyDescent="0.2">
      <c r="A6" s="10"/>
      <c r="B6" s="17"/>
      <c r="C6" s="11"/>
      <c r="D6" s="18"/>
      <c r="E6" s="5" t="s">
        <v>64</v>
      </c>
      <c r="F6" s="11"/>
      <c r="G6" s="23"/>
    </row>
    <row r="7" spans="1:7" ht="53.25" customHeight="1" x14ac:dyDescent="0.2">
      <c r="A7" s="10"/>
      <c r="B7" s="17"/>
      <c r="C7" s="11" t="s">
        <v>65</v>
      </c>
      <c r="D7" s="16" t="s">
        <v>118</v>
      </c>
      <c r="E7" s="5" t="s">
        <v>66</v>
      </c>
      <c r="F7" s="11"/>
      <c r="G7" s="23"/>
    </row>
    <row r="8" spans="1:7" ht="53.25" customHeight="1" x14ac:dyDescent="0.2">
      <c r="A8" s="10"/>
      <c r="B8" s="18"/>
      <c r="C8" s="11"/>
      <c r="D8" s="18"/>
      <c r="E8" s="5" t="s">
        <v>67</v>
      </c>
      <c r="F8" s="11"/>
      <c r="G8" s="23"/>
    </row>
    <row r="9" spans="1:7" ht="60.75" customHeight="1" x14ac:dyDescent="0.2">
      <c r="A9" s="10" t="s">
        <v>109</v>
      </c>
      <c r="B9" s="16" t="s">
        <v>333</v>
      </c>
      <c r="C9" s="11" t="s">
        <v>68</v>
      </c>
      <c r="D9" s="16" t="s">
        <v>116</v>
      </c>
      <c r="E9" s="5" t="s">
        <v>69</v>
      </c>
      <c r="F9" s="11" t="s">
        <v>110</v>
      </c>
      <c r="G9" s="23" t="s">
        <v>120</v>
      </c>
    </row>
    <row r="10" spans="1:7" ht="53.25" customHeight="1" x14ac:dyDescent="0.2">
      <c r="A10" s="10"/>
      <c r="B10" s="17"/>
      <c r="C10" s="11"/>
      <c r="D10" s="17"/>
      <c r="E10" s="5" t="s">
        <v>70</v>
      </c>
      <c r="F10" s="11"/>
      <c r="G10" s="23"/>
    </row>
    <row r="11" spans="1:7" ht="53.25" customHeight="1" x14ac:dyDescent="0.2">
      <c r="A11" s="10"/>
      <c r="B11" s="17"/>
      <c r="C11" s="11"/>
      <c r="D11" s="18"/>
      <c r="E11" s="5" t="s">
        <v>71</v>
      </c>
      <c r="F11" s="11"/>
      <c r="G11" s="23"/>
    </row>
    <row r="12" spans="1:7" ht="53.25" customHeight="1" x14ac:dyDescent="0.2">
      <c r="A12" s="10"/>
      <c r="B12" s="17"/>
      <c r="C12" s="11" t="s">
        <v>72</v>
      </c>
      <c r="D12" s="16" t="s">
        <v>116</v>
      </c>
      <c r="E12" s="5" t="s">
        <v>73</v>
      </c>
      <c r="F12" s="11"/>
      <c r="G12" s="23"/>
    </row>
    <row r="13" spans="1:7" ht="53.25" customHeight="1" x14ac:dyDescent="0.2">
      <c r="A13" s="10"/>
      <c r="B13" s="17"/>
      <c r="C13" s="11"/>
      <c r="D13" s="17"/>
      <c r="E13" s="5" t="s">
        <v>74</v>
      </c>
      <c r="F13" s="11"/>
      <c r="G13" s="23"/>
    </row>
    <row r="14" spans="1:7" ht="53.25" customHeight="1" x14ac:dyDescent="0.2">
      <c r="A14" s="10"/>
      <c r="B14" s="17"/>
      <c r="C14" s="11"/>
      <c r="D14" s="17"/>
      <c r="E14" s="5" t="s">
        <v>75</v>
      </c>
      <c r="F14" s="11"/>
      <c r="G14" s="23"/>
    </row>
    <row r="15" spans="1:7" ht="53.25" customHeight="1" x14ac:dyDescent="0.2">
      <c r="A15" s="10"/>
      <c r="B15" s="17"/>
      <c r="C15" s="11"/>
      <c r="D15" s="17"/>
      <c r="E15" s="5" t="s">
        <v>76</v>
      </c>
      <c r="F15" s="11"/>
      <c r="G15" s="23"/>
    </row>
    <row r="16" spans="1:7" ht="53.25" customHeight="1" x14ac:dyDescent="0.2">
      <c r="A16" s="10"/>
      <c r="B16" s="17"/>
      <c r="C16" s="11"/>
      <c r="D16" s="17"/>
      <c r="E16" s="5" t="s">
        <v>77</v>
      </c>
      <c r="F16" s="11"/>
      <c r="G16" s="23"/>
    </row>
    <row r="17" spans="1:7" ht="53.25" customHeight="1" x14ac:dyDescent="0.2">
      <c r="A17" s="10"/>
      <c r="B17" s="17"/>
      <c r="C17" s="11"/>
      <c r="D17" s="18"/>
      <c r="E17" s="5" t="s">
        <v>78</v>
      </c>
      <c r="F17" s="11"/>
      <c r="G17" s="23"/>
    </row>
    <row r="18" spans="1:7" ht="53.25" customHeight="1" x14ac:dyDescent="0.2">
      <c r="A18" s="10"/>
      <c r="B18" s="17"/>
      <c r="C18" s="11" t="s">
        <v>65</v>
      </c>
      <c r="D18" s="16" t="s">
        <v>118</v>
      </c>
      <c r="E18" s="6" t="s">
        <v>66</v>
      </c>
      <c r="F18" s="11"/>
      <c r="G18" s="23"/>
    </row>
    <row r="19" spans="1:7" ht="53.25" customHeight="1" x14ac:dyDescent="0.2">
      <c r="A19" s="10"/>
      <c r="B19" s="18"/>
      <c r="C19" s="11"/>
      <c r="D19" s="18"/>
      <c r="E19" s="6" t="s">
        <v>67</v>
      </c>
      <c r="F19" s="11"/>
      <c r="G19" s="23"/>
    </row>
    <row r="20" spans="1:7" ht="53.25" customHeight="1" x14ac:dyDescent="0.2">
      <c r="A20" s="10" t="s">
        <v>79</v>
      </c>
      <c r="B20" s="16" t="s">
        <v>334</v>
      </c>
      <c r="C20" s="11" t="s">
        <v>65</v>
      </c>
      <c r="D20" s="16" t="s">
        <v>119</v>
      </c>
      <c r="E20" s="5" t="s">
        <v>80</v>
      </c>
      <c r="F20" s="11" t="s">
        <v>111</v>
      </c>
      <c r="G20" s="23" t="s">
        <v>108</v>
      </c>
    </row>
    <row r="21" spans="1:7" ht="53.25" customHeight="1" x14ac:dyDescent="0.2">
      <c r="A21" s="10"/>
      <c r="B21" s="17"/>
      <c r="C21" s="11"/>
      <c r="D21" s="17"/>
      <c r="E21" s="5" t="s">
        <v>81</v>
      </c>
      <c r="F21" s="26"/>
      <c r="G21" s="24"/>
    </row>
    <row r="22" spans="1:7" ht="53.25" customHeight="1" x14ac:dyDescent="0.2">
      <c r="A22" s="10"/>
      <c r="B22" s="17"/>
      <c r="C22" s="11"/>
      <c r="D22" s="17"/>
      <c r="E22" s="5" t="s">
        <v>66</v>
      </c>
      <c r="F22" s="26"/>
      <c r="G22" s="24"/>
    </row>
    <row r="23" spans="1:7" ht="53.25" customHeight="1" x14ac:dyDescent="0.2">
      <c r="A23" s="10"/>
      <c r="B23" s="17"/>
      <c r="C23" s="11"/>
      <c r="D23" s="17"/>
      <c r="E23" s="5" t="s">
        <v>67</v>
      </c>
      <c r="F23" s="26"/>
      <c r="G23" s="24"/>
    </row>
    <row r="24" spans="1:7" ht="53.25" customHeight="1" x14ac:dyDescent="0.2">
      <c r="A24" s="10"/>
      <c r="B24" s="18"/>
      <c r="C24" s="11"/>
      <c r="D24" s="18"/>
      <c r="E24" s="5" t="s">
        <v>82</v>
      </c>
      <c r="F24" s="26"/>
      <c r="G24" s="24"/>
    </row>
    <row r="25" spans="1:7" ht="40.5" customHeight="1" x14ac:dyDescent="0.2">
      <c r="A25" s="12" t="s">
        <v>83</v>
      </c>
      <c r="B25" s="16" t="s">
        <v>335</v>
      </c>
      <c r="C25" s="11" t="s">
        <v>65</v>
      </c>
      <c r="D25" s="16" t="s">
        <v>118</v>
      </c>
      <c r="E25" s="5" t="s">
        <v>84</v>
      </c>
      <c r="F25" s="15" t="s">
        <v>124</v>
      </c>
      <c r="G25" s="23" t="s">
        <v>108</v>
      </c>
    </row>
    <row r="26" spans="1:7" ht="40.5" customHeight="1" x14ac:dyDescent="0.2">
      <c r="A26" s="12"/>
      <c r="B26" s="20"/>
      <c r="C26" s="11"/>
      <c r="D26" s="17"/>
      <c r="E26" s="5" t="s">
        <v>66</v>
      </c>
      <c r="F26" s="11"/>
      <c r="G26" s="23"/>
    </row>
    <row r="27" spans="1:7" ht="40.5" customHeight="1" x14ac:dyDescent="0.2">
      <c r="A27" s="12"/>
      <c r="B27" s="20"/>
      <c r="C27" s="11"/>
      <c r="D27" s="17"/>
      <c r="E27" s="5" t="s">
        <v>67</v>
      </c>
      <c r="F27" s="11"/>
      <c r="G27" s="23"/>
    </row>
    <row r="28" spans="1:7" ht="40.5" customHeight="1" x14ac:dyDescent="0.2">
      <c r="A28" s="12"/>
      <c r="B28" s="20"/>
      <c r="C28" s="11"/>
      <c r="D28" s="18"/>
      <c r="E28" s="5" t="s">
        <v>82</v>
      </c>
      <c r="F28" s="11"/>
      <c r="G28" s="23"/>
    </row>
    <row r="29" spans="1:7" ht="40.5" customHeight="1" x14ac:dyDescent="0.2">
      <c r="A29" s="12"/>
      <c r="B29" s="20"/>
      <c r="C29" s="11" t="s">
        <v>85</v>
      </c>
      <c r="D29" s="16" t="s">
        <v>117</v>
      </c>
      <c r="E29" s="5" t="s">
        <v>86</v>
      </c>
      <c r="F29" s="11" t="s">
        <v>112</v>
      </c>
      <c r="G29" s="23" t="s">
        <v>121</v>
      </c>
    </row>
    <row r="30" spans="1:7" ht="40.5" customHeight="1" x14ac:dyDescent="0.2">
      <c r="A30" s="12"/>
      <c r="B30" s="20"/>
      <c r="C30" s="11"/>
      <c r="D30" s="17"/>
      <c r="E30" s="5" t="s">
        <v>87</v>
      </c>
      <c r="F30" s="11"/>
      <c r="G30" s="23"/>
    </row>
    <row r="31" spans="1:7" ht="40.5" customHeight="1" x14ac:dyDescent="0.2">
      <c r="A31" s="12"/>
      <c r="B31" s="20"/>
      <c r="C31" s="11"/>
      <c r="D31" s="17"/>
      <c r="E31" s="5" t="s">
        <v>88</v>
      </c>
      <c r="F31" s="11"/>
      <c r="G31" s="23"/>
    </row>
    <row r="32" spans="1:7" ht="40.5" customHeight="1" x14ac:dyDescent="0.2">
      <c r="A32" s="12"/>
      <c r="B32" s="20"/>
      <c r="C32" s="11"/>
      <c r="D32" s="17"/>
      <c r="E32" s="5" t="s">
        <v>89</v>
      </c>
      <c r="F32" s="11"/>
      <c r="G32" s="23"/>
    </row>
    <row r="33" spans="1:7" ht="53.25" customHeight="1" x14ac:dyDescent="0.2">
      <c r="A33" s="12"/>
      <c r="B33" s="20"/>
      <c r="C33" s="11"/>
      <c r="D33" s="17"/>
      <c r="E33" s="5" t="s">
        <v>90</v>
      </c>
      <c r="F33" s="11"/>
      <c r="G33" s="23"/>
    </row>
    <row r="34" spans="1:7" ht="53.25" customHeight="1" x14ac:dyDescent="0.2">
      <c r="A34" s="12"/>
      <c r="B34" s="20"/>
      <c r="C34" s="11"/>
      <c r="D34" s="17"/>
      <c r="E34" s="5" t="s">
        <v>91</v>
      </c>
      <c r="F34" s="11"/>
      <c r="G34" s="23"/>
    </row>
    <row r="35" spans="1:7" ht="53.25" customHeight="1" x14ac:dyDescent="0.2">
      <c r="A35" s="12"/>
      <c r="B35" s="21"/>
      <c r="C35" s="11"/>
      <c r="D35" s="18"/>
      <c r="E35" s="5" t="s">
        <v>92</v>
      </c>
      <c r="F35" s="11"/>
      <c r="G35" s="23"/>
    </row>
    <row r="36" spans="1:7" ht="53.25" customHeight="1" x14ac:dyDescent="0.2">
      <c r="A36" s="12" t="s">
        <v>93</v>
      </c>
      <c r="B36" s="11" t="s">
        <v>336</v>
      </c>
      <c r="C36" s="11" t="s">
        <v>65</v>
      </c>
      <c r="D36" s="16" t="s">
        <v>118</v>
      </c>
      <c r="E36" s="5" t="s">
        <v>66</v>
      </c>
      <c r="F36" s="11" t="s">
        <v>125</v>
      </c>
      <c r="G36" s="23" t="s">
        <v>108</v>
      </c>
    </row>
    <row r="37" spans="1:7" ht="112.5" customHeight="1" thickBot="1" x14ac:dyDescent="0.25">
      <c r="A37" s="13"/>
      <c r="B37" s="22"/>
      <c r="C37" s="14"/>
      <c r="D37" s="19"/>
      <c r="E37" s="7" t="s">
        <v>67</v>
      </c>
      <c r="F37" s="14"/>
      <c r="G37" s="25"/>
    </row>
  </sheetData>
  <autoFilter ref="A1:F37"/>
  <mergeCells count="40">
    <mergeCell ref="B36:B37"/>
    <mergeCell ref="G2:G8"/>
    <mergeCell ref="G9:G19"/>
    <mergeCell ref="G20:G24"/>
    <mergeCell ref="G25:G28"/>
    <mergeCell ref="G29:G35"/>
    <mergeCell ref="G36:G37"/>
    <mergeCell ref="F20:F24"/>
    <mergeCell ref="C12:C17"/>
    <mergeCell ref="C18:C19"/>
    <mergeCell ref="A2:A8"/>
    <mergeCell ref="C2:C6"/>
    <mergeCell ref="F2:F8"/>
    <mergeCell ref="C9:C11"/>
    <mergeCell ref="F9:F19"/>
    <mergeCell ref="A9:A19"/>
    <mergeCell ref="D2:D6"/>
    <mergeCell ref="D7:D8"/>
    <mergeCell ref="D9:D11"/>
    <mergeCell ref="D12:D17"/>
    <mergeCell ref="D18:D19"/>
    <mergeCell ref="C7:C8"/>
    <mergeCell ref="B2:B8"/>
    <mergeCell ref="B9:B19"/>
    <mergeCell ref="A20:A24"/>
    <mergeCell ref="C20:C24"/>
    <mergeCell ref="A36:A37"/>
    <mergeCell ref="C36:C37"/>
    <mergeCell ref="F36:F37"/>
    <mergeCell ref="F25:F28"/>
    <mergeCell ref="C29:C35"/>
    <mergeCell ref="F29:F35"/>
    <mergeCell ref="A25:A35"/>
    <mergeCell ref="C25:C28"/>
    <mergeCell ref="D25:D28"/>
    <mergeCell ref="D29:D35"/>
    <mergeCell ref="D36:D37"/>
    <mergeCell ref="D20:D24"/>
    <mergeCell ref="B20:B24"/>
    <mergeCell ref="B25:B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88"/>
  <sheetViews>
    <sheetView tabSelected="1" view="pageBreakPreview" zoomScale="87" zoomScaleNormal="85" zoomScaleSheetLayoutView="87" workbookViewId="0">
      <selection activeCell="D8" sqref="D8"/>
    </sheetView>
  </sheetViews>
  <sheetFormatPr baseColWidth="10" defaultRowHeight="15.75" x14ac:dyDescent="0.25"/>
  <cols>
    <col min="1" max="1" width="6.42578125" style="44" customWidth="1"/>
    <col min="2" max="2" width="15.85546875" style="44" customWidth="1"/>
    <col min="3" max="3" width="49" style="47" customWidth="1"/>
    <col min="4" max="4" width="28.28515625" style="44" customWidth="1"/>
    <col min="5" max="5" width="28.28515625" style="44" hidden="1" customWidth="1"/>
    <col min="6" max="6" width="25.140625" style="124" customWidth="1"/>
    <col min="7" max="7" width="23.7109375" style="125" customWidth="1"/>
    <col min="8" max="8" width="19.28515625" style="125" customWidth="1"/>
    <col min="9" max="9" width="18.28515625" style="125" customWidth="1"/>
    <col min="10" max="16384" width="11.42578125" style="34"/>
  </cols>
  <sheetData>
    <row r="1" spans="1:9" ht="38.25" customHeight="1" x14ac:dyDescent="0.25">
      <c r="A1" s="30"/>
      <c r="B1" s="30"/>
      <c r="C1" s="31" t="s">
        <v>31</v>
      </c>
      <c r="D1" s="31"/>
      <c r="E1" s="31"/>
      <c r="F1" s="31"/>
      <c r="G1" s="31"/>
      <c r="H1" s="32" t="s">
        <v>12</v>
      </c>
      <c r="I1" s="33" t="s">
        <v>162</v>
      </c>
    </row>
    <row r="2" spans="1:9" ht="38.25" customHeight="1" x14ac:dyDescent="0.25">
      <c r="A2" s="30"/>
      <c r="B2" s="30"/>
      <c r="C2" s="31" t="s">
        <v>32</v>
      </c>
      <c r="D2" s="31"/>
      <c r="E2" s="31"/>
      <c r="F2" s="31"/>
      <c r="G2" s="31"/>
      <c r="H2" s="32" t="s">
        <v>13</v>
      </c>
      <c r="I2" s="35" t="s">
        <v>163</v>
      </c>
    </row>
    <row r="3" spans="1:9" ht="3.75" customHeight="1" x14ac:dyDescent="0.25">
      <c r="A3" s="36"/>
      <c r="B3" s="37"/>
      <c r="C3" s="37"/>
      <c r="D3" s="37"/>
      <c r="E3" s="37"/>
      <c r="F3" s="38"/>
      <c r="G3" s="39"/>
      <c r="H3" s="39"/>
      <c r="I3" s="40"/>
    </row>
    <row r="4" spans="1:9" ht="27" customHeight="1" x14ac:dyDescent="0.25">
      <c r="A4" s="41"/>
      <c r="B4" s="42"/>
      <c r="C4" s="42"/>
      <c r="D4" s="42"/>
      <c r="E4" s="42"/>
      <c r="F4" s="42"/>
      <c r="G4" s="42"/>
      <c r="H4" s="42"/>
      <c r="I4" s="43"/>
    </row>
    <row r="5" spans="1:9" ht="6" customHeight="1" x14ac:dyDescent="0.25">
      <c r="A5" s="36"/>
      <c r="B5" s="37"/>
      <c r="C5" s="37"/>
      <c r="D5" s="37"/>
      <c r="E5" s="37"/>
      <c r="F5" s="38"/>
      <c r="G5" s="39"/>
      <c r="H5" s="39"/>
      <c r="I5" s="40"/>
    </row>
    <row r="6" spans="1:9" ht="39.75" customHeight="1" x14ac:dyDescent="0.25">
      <c r="B6" s="45" t="s">
        <v>102</v>
      </c>
      <c r="C6" s="45"/>
      <c r="D6" s="46">
        <v>2017</v>
      </c>
      <c r="F6" s="47"/>
      <c r="G6" s="34"/>
      <c r="H6" s="34"/>
      <c r="I6" s="34"/>
    </row>
    <row r="7" spans="1:9" ht="5.25" customHeight="1" x14ac:dyDescent="0.25">
      <c r="A7" s="36"/>
      <c r="B7" s="37"/>
      <c r="C7" s="37"/>
      <c r="D7" s="37"/>
      <c r="E7" s="37"/>
      <c r="F7" s="38"/>
      <c r="G7" s="39"/>
      <c r="H7" s="39"/>
      <c r="I7" s="40"/>
    </row>
    <row r="8" spans="1:9" ht="409.6" customHeight="1" x14ac:dyDescent="0.25">
      <c r="A8" s="48" t="s">
        <v>173</v>
      </c>
      <c r="B8" s="49"/>
      <c r="C8" s="50" t="s">
        <v>109</v>
      </c>
      <c r="D8" s="51" t="s">
        <v>364</v>
      </c>
      <c r="E8" s="27" t="str">
        <f>IFERROR(VLOOKUP(C8,'Validac Área Obj. Estr. Proy.'!A2:B37,2,FALSE),"")</f>
        <v>Acuerdo 02 de 2007: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v>
      </c>
      <c r="F8" s="28"/>
      <c r="G8" s="28"/>
      <c r="H8" s="28"/>
      <c r="I8" s="29"/>
    </row>
    <row r="9" spans="1:9" ht="3.75" customHeight="1" x14ac:dyDescent="0.25">
      <c r="A9" s="52"/>
      <c r="B9" s="53"/>
      <c r="C9" s="53"/>
      <c r="D9" s="53"/>
      <c r="E9" s="53"/>
      <c r="F9" s="53"/>
      <c r="G9" s="53"/>
      <c r="H9" s="53"/>
      <c r="I9" s="54"/>
    </row>
    <row r="10" spans="1:9" ht="31.5" customHeight="1" x14ac:dyDescent="0.25">
      <c r="A10" s="55" t="s">
        <v>174</v>
      </c>
      <c r="B10" s="55"/>
      <c r="C10" s="56" t="s">
        <v>38</v>
      </c>
      <c r="D10" s="57" t="s">
        <v>164</v>
      </c>
      <c r="E10" s="57"/>
      <c r="F10" s="57"/>
      <c r="G10" s="57" t="s">
        <v>164</v>
      </c>
      <c r="H10" s="57"/>
      <c r="I10" s="57"/>
    </row>
    <row r="11" spans="1:9" ht="30.75" customHeight="1" x14ac:dyDescent="0.25">
      <c r="A11" s="55"/>
      <c r="B11" s="55"/>
      <c r="C11" s="56" t="s">
        <v>47</v>
      </c>
      <c r="D11" s="57" t="s">
        <v>164</v>
      </c>
      <c r="E11" s="57"/>
      <c r="F11" s="57"/>
      <c r="G11" s="57" t="s">
        <v>164</v>
      </c>
      <c r="H11" s="57"/>
      <c r="I11" s="57"/>
    </row>
    <row r="12" spans="1:9" ht="3.75" customHeight="1" x14ac:dyDescent="0.25">
      <c r="A12" s="52"/>
      <c r="B12" s="53"/>
      <c r="C12" s="53"/>
      <c r="D12" s="53"/>
      <c r="E12" s="53"/>
      <c r="F12" s="53"/>
      <c r="G12" s="53"/>
      <c r="H12" s="53"/>
      <c r="I12" s="54"/>
    </row>
    <row r="13" spans="1:9" ht="56.25" customHeight="1" x14ac:dyDescent="0.25">
      <c r="A13" s="58" t="s">
        <v>175</v>
      </c>
      <c r="B13" s="59"/>
      <c r="C13" s="60" t="s">
        <v>52</v>
      </c>
      <c r="D13" s="61" t="s">
        <v>176</v>
      </c>
      <c r="E13" s="62"/>
      <c r="F13" s="63" t="str">
        <f>IFERROR(VLOOKUP(C13,#REF!,2,FALSE),"")</f>
        <v/>
      </c>
      <c r="G13" s="64"/>
      <c r="H13" s="64"/>
      <c r="I13" s="65"/>
    </row>
    <row r="14" spans="1:9" ht="63" customHeight="1" x14ac:dyDescent="0.25">
      <c r="A14" s="66"/>
      <c r="B14" s="67"/>
      <c r="C14" s="60" t="s">
        <v>55</v>
      </c>
      <c r="D14" s="61"/>
      <c r="E14" s="62"/>
      <c r="F14" s="63" t="str">
        <f>IFERROR(VLOOKUP(C14,#REF!,2,FALSE),"")</f>
        <v/>
      </c>
      <c r="G14" s="64"/>
      <c r="H14" s="64"/>
      <c r="I14" s="65"/>
    </row>
    <row r="15" spans="1:9" ht="3.75" customHeight="1" x14ac:dyDescent="0.25">
      <c r="A15" s="68"/>
      <c r="B15" s="69"/>
      <c r="C15" s="69"/>
      <c r="D15" s="69"/>
      <c r="E15" s="69"/>
      <c r="F15" s="70"/>
      <c r="G15" s="70"/>
      <c r="H15" s="70"/>
      <c r="I15" s="71"/>
    </row>
    <row r="16" spans="1:9" ht="3.75" customHeight="1" x14ac:dyDescent="0.25">
      <c r="A16" s="68"/>
      <c r="B16" s="69"/>
      <c r="C16" s="69"/>
      <c r="D16" s="69"/>
      <c r="E16" s="69"/>
      <c r="F16" s="70"/>
      <c r="G16" s="70"/>
      <c r="H16" s="70"/>
      <c r="I16" s="71"/>
    </row>
    <row r="17" spans="1:9" ht="3.75" customHeight="1" x14ac:dyDescent="0.25">
      <c r="A17" s="68"/>
      <c r="B17" s="69"/>
      <c r="C17" s="69"/>
      <c r="D17" s="69"/>
      <c r="E17" s="69"/>
      <c r="F17" s="70"/>
      <c r="G17" s="70"/>
      <c r="H17" s="70"/>
      <c r="I17" s="71"/>
    </row>
    <row r="18" spans="1:9" ht="68.25" customHeight="1" x14ac:dyDescent="0.25">
      <c r="A18" s="72" t="s">
        <v>177</v>
      </c>
      <c r="B18" s="73"/>
      <c r="C18" s="73"/>
      <c r="D18" s="74"/>
      <c r="E18" s="75"/>
      <c r="F18" s="76" t="s">
        <v>178</v>
      </c>
      <c r="G18" s="77"/>
      <c r="H18" s="77"/>
      <c r="I18" s="78"/>
    </row>
    <row r="19" spans="1:9" ht="9.75" customHeight="1" x14ac:dyDescent="0.25">
      <c r="A19" s="79"/>
      <c r="B19" s="80"/>
      <c r="C19" s="80"/>
      <c r="D19" s="80"/>
      <c r="E19" s="81"/>
      <c r="F19" s="82"/>
      <c r="G19" s="83"/>
      <c r="H19" s="83"/>
      <c r="I19" s="83"/>
    </row>
    <row r="20" spans="1:9" ht="63.75" customHeight="1" x14ac:dyDescent="0.25">
      <c r="A20" s="84" t="s">
        <v>26</v>
      </c>
      <c r="B20" s="85"/>
      <c r="C20" s="85"/>
      <c r="D20" s="86"/>
      <c r="E20" s="87" t="e">
        <f>+VLOOKUP($A$20,#REF!,2,FALSE)</f>
        <v>#REF!</v>
      </c>
      <c r="F20" s="88" t="s">
        <v>148</v>
      </c>
      <c r="G20" s="88"/>
      <c r="H20" s="88"/>
      <c r="I20" s="89"/>
    </row>
    <row r="21" spans="1:9" ht="29.25" customHeight="1" x14ac:dyDescent="0.25">
      <c r="A21" s="90"/>
      <c r="B21" s="91"/>
      <c r="C21" s="91"/>
      <c r="D21" s="92"/>
      <c r="E21" s="87" t="e">
        <f>+VLOOKUP($A$20,#REF!,2,FALSE)</f>
        <v>#REF!</v>
      </c>
      <c r="F21" s="88" t="s">
        <v>149</v>
      </c>
      <c r="G21" s="88"/>
      <c r="H21" s="88"/>
      <c r="I21" s="89"/>
    </row>
    <row r="22" spans="1:9" ht="29.25" customHeight="1" x14ac:dyDescent="0.25">
      <c r="A22" s="90"/>
      <c r="B22" s="91"/>
      <c r="C22" s="91"/>
      <c r="D22" s="92"/>
      <c r="E22" s="87" t="e">
        <f>+VLOOKUP($A$20,#REF!,2,FALSE)</f>
        <v>#REF!</v>
      </c>
      <c r="F22" s="88" t="s">
        <v>150</v>
      </c>
      <c r="G22" s="88"/>
      <c r="H22" s="88"/>
      <c r="I22" s="89"/>
    </row>
    <row r="23" spans="1:9" ht="25.5" hidden="1" customHeight="1" x14ac:dyDescent="0.25">
      <c r="A23" s="90"/>
      <c r="B23" s="91"/>
      <c r="C23" s="91"/>
      <c r="D23" s="92"/>
      <c r="E23" s="87" t="e">
        <f>+VLOOKUP($A$20,#REF!,2,FALSE)</f>
        <v>#REF!</v>
      </c>
      <c r="F23" s="88"/>
      <c r="G23" s="88"/>
      <c r="H23" s="88"/>
      <c r="I23" s="89"/>
    </row>
    <row r="24" spans="1:9" ht="25.5" hidden="1" customHeight="1" x14ac:dyDescent="0.25">
      <c r="A24" s="90"/>
      <c r="B24" s="91"/>
      <c r="C24" s="91"/>
      <c r="D24" s="92"/>
      <c r="E24" s="87" t="e">
        <f>+VLOOKUP($A$20,#REF!,2,FALSE)</f>
        <v>#REF!</v>
      </c>
      <c r="F24" s="88"/>
      <c r="G24" s="88"/>
      <c r="H24" s="88"/>
      <c r="I24" s="89"/>
    </row>
    <row r="25" spans="1:9" ht="25.5" hidden="1" customHeight="1" x14ac:dyDescent="0.25">
      <c r="A25" s="90"/>
      <c r="B25" s="91"/>
      <c r="C25" s="91"/>
      <c r="D25" s="92"/>
      <c r="E25" s="87" t="e">
        <f>+VLOOKUP($A$20,#REF!,2,FALSE)</f>
        <v>#REF!</v>
      </c>
      <c r="F25" s="88"/>
      <c r="G25" s="88"/>
      <c r="H25" s="88"/>
      <c r="I25" s="89"/>
    </row>
    <row r="26" spans="1:9" ht="25.5" hidden="1" customHeight="1" x14ac:dyDescent="0.25">
      <c r="A26" s="90"/>
      <c r="B26" s="91"/>
      <c r="C26" s="91"/>
      <c r="D26" s="92"/>
      <c r="E26" s="87" t="e">
        <f>+VLOOKUP($A$20,#REF!,2,FALSE)</f>
        <v>#REF!</v>
      </c>
      <c r="F26" s="88"/>
      <c r="G26" s="88"/>
      <c r="H26" s="88"/>
      <c r="I26" s="89"/>
    </row>
    <row r="27" spans="1:9" ht="25.5" hidden="1" customHeight="1" x14ac:dyDescent="0.25">
      <c r="A27" s="93"/>
      <c r="B27" s="94"/>
      <c r="C27" s="94"/>
      <c r="D27" s="95"/>
      <c r="E27" s="87" t="e">
        <f>+VLOOKUP($A$20,#REF!,2,FALSE)</f>
        <v>#REF!</v>
      </c>
      <c r="F27" s="88"/>
      <c r="G27" s="88"/>
      <c r="H27" s="88"/>
      <c r="I27" s="89"/>
    </row>
    <row r="28" spans="1:9" ht="3.75" customHeight="1" x14ac:dyDescent="0.25">
      <c r="A28" s="68"/>
      <c r="B28" s="69"/>
      <c r="C28" s="69"/>
      <c r="D28" s="69"/>
      <c r="E28" s="69"/>
      <c r="F28" s="70"/>
      <c r="G28" s="70"/>
      <c r="H28" s="70"/>
      <c r="I28" s="71"/>
    </row>
    <row r="29" spans="1:9" ht="47.25" customHeight="1" x14ac:dyDescent="0.25">
      <c r="A29" s="84" t="s">
        <v>29</v>
      </c>
      <c r="B29" s="85"/>
      <c r="C29" s="85"/>
      <c r="D29" s="86"/>
      <c r="E29" s="87" t="e">
        <f>+VLOOKUP($A$29,#REF!,2,FALSE)</f>
        <v>#REF!</v>
      </c>
      <c r="F29" s="88" t="s">
        <v>151</v>
      </c>
      <c r="G29" s="88"/>
      <c r="H29" s="88"/>
      <c r="I29" s="89"/>
    </row>
    <row r="30" spans="1:9" ht="33.75" customHeight="1" x14ac:dyDescent="0.25">
      <c r="A30" s="90"/>
      <c r="B30" s="91"/>
      <c r="C30" s="91"/>
      <c r="D30" s="92"/>
      <c r="E30" s="87" t="e">
        <f>+VLOOKUP($A$29,#REF!,2,FALSE)</f>
        <v>#REF!</v>
      </c>
      <c r="F30" s="88" t="s">
        <v>152</v>
      </c>
      <c r="G30" s="88"/>
      <c r="H30" s="88"/>
      <c r="I30" s="89"/>
    </row>
    <row r="31" spans="1:9" ht="47.25" customHeight="1" x14ac:dyDescent="0.25">
      <c r="A31" s="90"/>
      <c r="B31" s="91"/>
      <c r="C31" s="91"/>
      <c r="D31" s="92"/>
      <c r="E31" s="87" t="e">
        <f>+VLOOKUP($A$29,#REF!,2,FALSE)</f>
        <v>#REF!</v>
      </c>
      <c r="F31" s="88" t="s">
        <v>153</v>
      </c>
      <c r="G31" s="88"/>
      <c r="H31" s="88"/>
      <c r="I31" s="89"/>
    </row>
    <row r="32" spans="1:9" ht="47.25" customHeight="1" x14ac:dyDescent="0.25">
      <c r="A32" s="90"/>
      <c r="B32" s="91"/>
      <c r="C32" s="91"/>
      <c r="D32" s="92"/>
      <c r="E32" s="87" t="e">
        <f>+VLOOKUP($A$29,#REF!,2,FALSE)</f>
        <v>#REF!</v>
      </c>
      <c r="F32" s="88" t="s">
        <v>154</v>
      </c>
      <c r="G32" s="88"/>
      <c r="H32" s="88"/>
      <c r="I32" s="89"/>
    </row>
    <row r="33" spans="1:9" ht="47.25" customHeight="1" x14ac:dyDescent="0.25">
      <c r="A33" s="90"/>
      <c r="B33" s="91"/>
      <c r="C33" s="91"/>
      <c r="D33" s="92"/>
      <c r="E33" s="87" t="e">
        <f>+VLOOKUP($A$29,#REF!,2,FALSE)</f>
        <v>#REF!</v>
      </c>
      <c r="F33" s="88" t="s">
        <v>156</v>
      </c>
      <c r="G33" s="88"/>
      <c r="H33" s="88"/>
      <c r="I33" s="89"/>
    </row>
    <row r="34" spans="1:9" ht="29.25" customHeight="1" x14ac:dyDescent="0.25">
      <c r="A34" s="90"/>
      <c r="B34" s="91"/>
      <c r="C34" s="91"/>
      <c r="D34" s="92"/>
      <c r="E34" s="87" t="e">
        <f>+VLOOKUP($A$29,#REF!,2,FALSE)</f>
        <v>#REF!</v>
      </c>
      <c r="F34" s="88" t="s">
        <v>158</v>
      </c>
      <c r="G34" s="88"/>
      <c r="H34" s="88"/>
      <c r="I34" s="89"/>
    </row>
    <row r="35" spans="1:9" s="96" customFormat="1" ht="20.25" hidden="1" customHeight="1" x14ac:dyDescent="0.25">
      <c r="A35" s="90"/>
      <c r="B35" s="91"/>
      <c r="C35" s="91"/>
      <c r="D35" s="92"/>
      <c r="E35" s="87" t="e">
        <f>+VLOOKUP($A$29,#REF!,2,FALSE)</f>
        <v>#REF!</v>
      </c>
      <c r="F35" s="88"/>
      <c r="G35" s="88"/>
      <c r="H35" s="88"/>
      <c r="I35" s="89"/>
    </row>
    <row r="36" spans="1:9" ht="20.25" hidden="1" customHeight="1" x14ac:dyDescent="0.25">
      <c r="A36" s="93"/>
      <c r="B36" s="94"/>
      <c r="C36" s="94"/>
      <c r="D36" s="95"/>
      <c r="E36" s="87" t="e">
        <f>+VLOOKUP($A$29,#REF!,2,FALSE)</f>
        <v>#REF!</v>
      </c>
      <c r="F36" s="88"/>
      <c r="G36" s="88"/>
      <c r="H36" s="88"/>
      <c r="I36" s="89"/>
    </row>
    <row r="37" spans="1:9" ht="7.5" customHeight="1" x14ac:dyDescent="0.25">
      <c r="A37" s="79"/>
      <c r="B37" s="80"/>
      <c r="C37" s="97"/>
      <c r="D37" s="98"/>
      <c r="E37" s="99"/>
      <c r="F37" s="100"/>
      <c r="G37" s="100"/>
      <c r="H37" s="100"/>
      <c r="I37" s="101"/>
    </row>
    <row r="38" spans="1:9" ht="20.25" customHeight="1" x14ac:dyDescent="0.25">
      <c r="A38" s="84" t="s">
        <v>30</v>
      </c>
      <c r="B38" s="85"/>
      <c r="C38" s="85"/>
      <c r="D38" s="86"/>
      <c r="E38" s="87" t="e">
        <f>+VLOOKUP($A$38,#REF!,2,FALSE)</f>
        <v>#REF!</v>
      </c>
      <c r="F38" s="88" t="s">
        <v>155</v>
      </c>
      <c r="G38" s="88"/>
      <c r="H38" s="88"/>
      <c r="I38" s="89"/>
    </row>
    <row r="39" spans="1:9" ht="20.25" customHeight="1" x14ac:dyDescent="0.25">
      <c r="A39" s="90"/>
      <c r="B39" s="91"/>
      <c r="C39" s="91"/>
      <c r="D39" s="92"/>
      <c r="E39" s="87" t="e">
        <f>+VLOOKUP($A$38,#REF!,2,FALSE)</f>
        <v>#REF!</v>
      </c>
      <c r="F39" s="88" t="s">
        <v>157</v>
      </c>
      <c r="G39" s="88"/>
      <c r="H39" s="88"/>
      <c r="I39" s="89"/>
    </row>
    <row r="40" spans="1:9" ht="20.25" hidden="1" customHeight="1" x14ac:dyDescent="0.25">
      <c r="A40" s="90"/>
      <c r="B40" s="91"/>
      <c r="C40" s="91"/>
      <c r="D40" s="92"/>
      <c r="E40" s="87" t="e">
        <f>+VLOOKUP($A$38,#REF!,2,FALSE)</f>
        <v>#REF!</v>
      </c>
      <c r="F40" s="88"/>
      <c r="G40" s="88"/>
      <c r="H40" s="88"/>
      <c r="I40" s="89"/>
    </row>
    <row r="41" spans="1:9" ht="20.25" hidden="1" customHeight="1" x14ac:dyDescent="0.25">
      <c r="A41" s="90"/>
      <c r="B41" s="91"/>
      <c r="C41" s="91"/>
      <c r="D41" s="92"/>
      <c r="E41" s="87" t="e">
        <f>+VLOOKUP($A$38,#REF!,2,FALSE)</f>
        <v>#REF!</v>
      </c>
      <c r="F41" s="88"/>
      <c r="G41" s="88"/>
      <c r="H41" s="88"/>
      <c r="I41" s="89"/>
    </row>
    <row r="42" spans="1:9" ht="20.25" hidden="1" customHeight="1" x14ac:dyDescent="0.25">
      <c r="A42" s="90"/>
      <c r="B42" s="91"/>
      <c r="C42" s="91"/>
      <c r="D42" s="92"/>
      <c r="E42" s="87" t="e">
        <f>+VLOOKUP($A$38,#REF!,2,FALSE)</f>
        <v>#REF!</v>
      </c>
      <c r="F42" s="88"/>
      <c r="G42" s="88"/>
      <c r="H42" s="88"/>
      <c r="I42" s="89"/>
    </row>
    <row r="43" spans="1:9" ht="20.25" hidden="1" customHeight="1" x14ac:dyDescent="0.25">
      <c r="A43" s="90"/>
      <c r="B43" s="91"/>
      <c r="C43" s="91"/>
      <c r="D43" s="92"/>
      <c r="E43" s="87" t="e">
        <f>+VLOOKUP($A$38,#REF!,2,FALSE)</f>
        <v>#REF!</v>
      </c>
      <c r="F43" s="88"/>
      <c r="G43" s="88"/>
      <c r="H43" s="88"/>
      <c r="I43" s="89"/>
    </row>
    <row r="44" spans="1:9" s="96" customFormat="1" ht="20.25" hidden="1" customHeight="1" x14ac:dyDescent="0.25">
      <c r="A44" s="90"/>
      <c r="B44" s="91"/>
      <c r="C44" s="91"/>
      <c r="D44" s="92"/>
      <c r="E44" s="87" t="e">
        <f>+VLOOKUP($A$38,#REF!,2,FALSE)</f>
        <v>#REF!</v>
      </c>
      <c r="F44" s="88"/>
      <c r="G44" s="88"/>
      <c r="H44" s="88"/>
      <c r="I44" s="89"/>
    </row>
    <row r="45" spans="1:9" ht="20.25" hidden="1" customHeight="1" x14ac:dyDescent="0.25">
      <c r="A45" s="93"/>
      <c r="B45" s="94"/>
      <c r="C45" s="94"/>
      <c r="D45" s="95"/>
      <c r="E45" s="87" t="e">
        <f>+VLOOKUP($A$38,#REF!,2,FALSE)</f>
        <v>#REF!</v>
      </c>
      <c r="F45" s="88"/>
      <c r="G45" s="88"/>
      <c r="H45" s="88"/>
      <c r="I45" s="89"/>
    </row>
    <row r="46" spans="1:9" s="96" customFormat="1" ht="4.5" customHeight="1" x14ac:dyDescent="0.25">
      <c r="A46" s="79"/>
      <c r="B46" s="80"/>
      <c r="C46" s="80"/>
      <c r="D46" s="102"/>
      <c r="E46" s="102"/>
      <c r="F46" s="102"/>
      <c r="G46" s="102"/>
      <c r="H46" s="102"/>
      <c r="I46" s="103"/>
    </row>
    <row r="47" spans="1:9" ht="4.5" customHeight="1" x14ac:dyDescent="0.25">
      <c r="A47" s="104"/>
      <c r="B47" s="105"/>
      <c r="C47" s="106"/>
      <c r="D47" s="105"/>
      <c r="E47" s="105"/>
      <c r="F47" s="107"/>
      <c r="G47" s="108"/>
      <c r="H47" s="108"/>
      <c r="I47" s="109"/>
    </row>
    <row r="48" spans="1:9" ht="33" customHeight="1" x14ac:dyDescent="0.25">
      <c r="A48" s="55" t="s">
        <v>179</v>
      </c>
      <c r="B48" s="55"/>
      <c r="C48" s="110"/>
      <c r="D48" s="55" t="s">
        <v>180</v>
      </c>
      <c r="E48" s="111"/>
      <c r="F48" s="112" t="s">
        <v>159</v>
      </c>
      <c r="G48" s="55" t="s">
        <v>181</v>
      </c>
      <c r="H48" s="113" t="e">
        <f>0.5*#REF!+0.25*'Act. Gestión y Seguimiento '!AA23+0.25*'Act. Gestión y Seguimiento '!AA40</f>
        <v>#REF!</v>
      </c>
      <c r="I48" s="113"/>
    </row>
    <row r="49" spans="1:9" ht="33" customHeight="1" x14ac:dyDescent="0.25">
      <c r="A49" s="55"/>
      <c r="B49" s="55"/>
      <c r="C49" s="110"/>
      <c r="D49" s="55"/>
      <c r="E49" s="111"/>
      <c r="F49" s="112" t="s">
        <v>127</v>
      </c>
      <c r="G49" s="55"/>
      <c r="H49" s="113"/>
      <c r="I49" s="113"/>
    </row>
    <row r="50" spans="1:9" ht="33" customHeight="1" x14ac:dyDescent="0.25">
      <c r="A50" s="55"/>
      <c r="B50" s="55"/>
      <c r="C50" s="110"/>
      <c r="D50" s="55"/>
      <c r="E50" s="111"/>
      <c r="F50" s="112" t="s">
        <v>126</v>
      </c>
      <c r="G50" s="55"/>
      <c r="H50" s="113"/>
      <c r="I50" s="113"/>
    </row>
    <row r="51" spans="1:9" x14ac:dyDescent="0.25">
      <c r="A51" s="47"/>
      <c r="B51" s="47"/>
      <c r="D51" s="47"/>
      <c r="E51" s="47"/>
      <c r="F51" s="114"/>
      <c r="G51" s="34"/>
      <c r="H51" s="34"/>
      <c r="I51" s="34"/>
    </row>
    <row r="52" spans="1:9" hidden="1" x14ac:dyDescent="0.25">
      <c r="A52" s="115" t="s">
        <v>51</v>
      </c>
      <c r="B52" s="116"/>
      <c r="C52" s="115" t="s">
        <v>99</v>
      </c>
      <c r="D52" s="116"/>
      <c r="E52" s="34"/>
      <c r="F52" s="115" t="s">
        <v>101</v>
      </c>
      <c r="G52" s="117"/>
      <c r="H52" s="116"/>
      <c r="I52" s="34"/>
    </row>
    <row r="53" spans="1:9" hidden="1" x14ac:dyDescent="0.25">
      <c r="A53" s="118" t="s">
        <v>52</v>
      </c>
      <c r="B53" s="34"/>
      <c r="C53" s="34" t="s">
        <v>94</v>
      </c>
      <c r="D53" s="34"/>
      <c r="E53" s="34"/>
      <c r="F53" s="118" t="s">
        <v>26</v>
      </c>
      <c r="G53" s="34"/>
      <c r="H53" s="34"/>
      <c r="I53" s="34"/>
    </row>
    <row r="54" spans="1:9" hidden="1" x14ac:dyDescent="0.25">
      <c r="A54" s="118" t="s">
        <v>53</v>
      </c>
      <c r="B54" s="34"/>
      <c r="C54" s="34" t="s">
        <v>95</v>
      </c>
      <c r="D54" s="34"/>
      <c r="E54" s="34"/>
      <c r="F54" s="118" t="s">
        <v>27</v>
      </c>
      <c r="G54" s="34"/>
      <c r="H54" s="34"/>
      <c r="I54" s="34"/>
    </row>
    <row r="55" spans="1:9" hidden="1" x14ac:dyDescent="0.25">
      <c r="A55" s="118" t="s">
        <v>54</v>
      </c>
      <c r="B55" s="34"/>
      <c r="C55" s="34" t="s">
        <v>96</v>
      </c>
      <c r="D55" s="34"/>
      <c r="E55" s="34"/>
      <c r="F55" s="118" t="s">
        <v>28</v>
      </c>
      <c r="G55" s="34"/>
      <c r="H55" s="34"/>
      <c r="I55" s="34"/>
    </row>
    <row r="56" spans="1:9" hidden="1" x14ac:dyDescent="0.25">
      <c r="A56" s="118" t="s">
        <v>55</v>
      </c>
      <c r="B56" s="34"/>
      <c r="C56" s="34" t="s">
        <v>97</v>
      </c>
      <c r="D56" s="34"/>
      <c r="E56" s="34"/>
      <c r="F56" s="118" t="s">
        <v>29</v>
      </c>
      <c r="G56" s="34"/>
      <c r="H56" s="34"/>
      <c r="I56" s="34"/>
    </row>
    <row r="57" spans="1:9" hidden="1" x14ac:dyDescent="0.25">
      <c r="A57" s="118" t="s">
        <v>56</v>
      </c>
      <c r="B57" s="34"/>
      <c r="C57" s="34" t="s">
        <v>98</v>
      </c>
      <c r="D57" s="34"/>
      <c r="E57" s="34"/>
      <c r="F57" s="118" t="s">
        <v>30</v>
      </c>
      <c r="G57" s="34"/>
      <c r="H57" s="34"/>
      <c r="I57" s="34"/>
    </row>
    <row r="58" spans="1:9" hidden="1" x14ac:dyDescent="0.25">
      <c r="A58" s="119" t="s">
        <v>100</v>
      </c>
      <c r="B58" s="34"/>
      <c r="C58" s="34"/>
      <c r="D58" s="34"/>
      <c r="E58" s="34"/>
      <c r="F58" s="34"/>
      <c r="G58" s="34"/>
      <c r="H58" s="34"/>
      <c r="I58" s="34"/>
    </row>
    <row r="59" spans="1:9" hidden="1" x14ac:dyDescent="0.25">
      <c r="A59" s="34" t="s">
        <v>60</v>
      </c>
      <c r="B59" s="34"/>
      <c r="C59" s="34"/>
      <c r="D59" s="34"/>
      <c r="E59" s="34"/>
      <c r="F59" s="115" t="s">
        <v>33</v>
      </c>
      <c r="G59" s="117"/>
      <c r="H59" s="116"/>
      <c r="I59" s="34"/>
    </row>
    <row r="60" spans="1:9" hidden="1" x14ac:dyDescent="0.25">
      <c r="A60" s="34" t="s">
        <v>61</v>
      </c>
      <c r="B60" s="34"/>
      <c r="C60" s="34"/>
      <c r="D60" s="34"/>
      <c r="E60" s="34"/>
      <c r="F60" s="34" t="s">
        <v>34</v>
      </c>
      <c r="G60" s="34"/>
      <c r="H60" s="34"/>
      <c r="I60" s="34"/>
    </row>
    <row r="61" spans="1:9" hidden="1" x14ac:dyDescent="0.25">
      <c r="A61" s="34" t="s">
        <v>62</v>
      </c>
      <c r="B61" s="34"/>
      <c r="C61" s="34"/>
      <c r="D61" s="34"/>
      <c r="E61" s="34"/>
      <c r="F61" s="34" t="s">
        <v>35</v>
      </c>
      <c r="G61" s="34"/>
      <c r="H61" s="34"/>
      <c r="I61" s="34"/>
    </row>
    <row r="62" spans="1:9" hidden="1" x14ac:dyDescent="0.25">
      <c r="A62" s="34" t="s">
        <v>63</v>
      </c>
      <c r="B62" s="34"/>
      <c r="C62" s="34"/>
      <c r="D62" s="34"/>
      <c r="E62" s="34"/>
      <c r="F62" s="34" t="s">
        <v>36</v>
      </c>
      <c r="G62" s="34"/>
      <c r="H62" s="34"/>
      <c r="I62" s="34"/>
    </row>
    <row r="63" spans="1:9" hidden="1" x14ac:dyDescent="0.25">
      <c r="A63" s="34" t="s">
        <v>64</v>
      </c>
      <c r="B63" s="34"/>
      <c r="C63" s="34"/>
      <c r="D63" s="34"/>
      <c r="E63" s="34"/>
      <c r="F63" s="34" t="s">
        <v>37</v>
      </c>
      <c r="G63" s="34"/>
      <c r="H63" s="34"/>
      <c r="I63" s="34"/>
    </row>
    <row r="64" spans="1:9" hidden="1" x14ac:dyDescent="0.25">
      <c r="A64" s="34" t="s">
        <v>66</v>
      </c>
      <c r="B64" s="34"/>
      <c r="C64" s="34"/>
      <c r="D64" s="34"/>
      <c r="E64" s="34"/>
      <c r="F64" s="34" t="s">
        <v>38</v>
      </c>
      <c r="G64" s="34"/>
      <c r="H64" s="34"/>
      <c r="I64" s="34"/>
    </row>
    <row r="65" spans="1:6" s="34" customFormat="1" hidden="1" x14ac:dyDescent="0.25">
      <c r="A65" s="34" t="s">
        <v>67</v>
      </c>
      <c r="F65" s="34" t="s">
        <v>39</v>
      </c>
    </row>
    <row r="66" spans="1:6" s="34" customFormat="1" hidden="1" x14ac:dyDescent="0.25">
      <c r="A66" s="34" t="s">
        <v>69</v>
      </c>
      <c r="F66" s="34" t="s">
        <v>40</v>
      </c>
    </row>
    <row r="67" spans="1:6" s="34" customFormat="1" hidden="1" x14ac:dyDescent="0.25">
      <c r="A67" s="34" t="s">
        <v>70</v>
      </c>
      <c r="F67" s="34" t="s">
        <v>41</v>
      </c>
    </row>
    <row r="68" spans="1:6" s="34" customFormat="1" hidden="1" x14ac:dyDescent="0.25">
      <c r="A68" s="34" t="s">
        <v>71</v>
      </c>
      <c r="F68" s="34" t="s">
        <v>42</v>
      </c>
    </row>
    <row r="69" spans="1:6" s="34" customFormat="1" hidden="1" x14ac:dyDescent="0.25">
      <c r="A69" s="34" t="s">
        <v>73</v>
      </c>
      <c r="F69" s="34" t="s">
        <v>43</v>
      </c>
    </row>
    <row r="70" spans="1:6" s="34" customFormat="1" hidden="1" x14ac:dyDescent="0.25">
      <c r="A70" s="34" t="s">
        <v>74</v>
      </c>
      <c r="F70" s="34" t="s">
        <v>44</v>
      </c>
    </row>
    <row r="71" spans="1:6" s="34" customFormat="1" hidden="1" x14ac:dyDescent="0.25">
      <c r="A71" s="34" t="s">
        <v>75</v>
      </c>
      <c r="F71" s="34" t="s">
        <v>45</v>
      </c>
    </row>
    <row r="72" spans="1:6" s="34" customFormat="1" hidden="1" x14ac:dyDescent="0.25">
      <c r="A72" s="34" t="s">
        <v>76</v>
      </c>
      <c r="F72" s="34" t="s">
        <v>46</v>
      </c>
    </row>
    <row r="73" spans="1:6" s="34" customFormat="1" hidden="1" x14ac:dyDescent="0.25">
      <c r="A73" s="34" t="s">
        <v>77</v>
      </c>
      <c r="F73" s="34" t="s">
        <v>47</v>
      </c>
    </row>
    <row r="74" spans="1:6" s="34" customFormat="1" hidden="1" x14ac:dyDescent="0.25">
      <c r="A74" s="34" t="s">
        <v>78</v>
      </c>
      <c r="F74" s="34" t="s">
        <v>48</v>
      </c>
    </row>
    <row r="75" spans="1:6" s="34" customFormat="1" hidden="1" x14ac:dyDescent="0.25">
      <c r="A75" s="34" t="s">
        <v>80</v>
      </c>
      <c r="F75" s="34" t="s">
        <v>49</v>
      </c>
    </row>
    <row r="76" spans="1:6" s="34" customFormat="1" hidden="1" x14ac:dyDescent="0.25">
      <c r="A76" s="34" t="s">
        <v>81</v>
      </c>
      <c r="F76" s="34" t="s">
        <v>50</v>
      </c>
    </row>
    <row r="77" spans="1:6" s="34" customFormat="1" hidden="1" x14ac:dyDescent="0.25">
      <c r="A77" s="34" t="s">
        <v>82</v>
      </c>
    </row>
    <row r="78" spans="1:6" s="34" customFormat="1" hidden="1" x14ac:dyDescent="0.25">
      <c r="A78" s="34" t="s">
        <v>84</v>
      </c>
    </row>
    <row r="79" spans="1:6" s="34" customFormat="1" hidden="1" x14ac:dyDescent="0.25">
      <c r="A79" s="34" t="s">
        <v>86</v>
      </c>
    </row>
    <row r="80" spans="1:6" s="34" customFormat="1" hidden="1" x14ac:dyDescent="0.25">
      <c r="A80" s="34" t="s">
        <v>87</v>
      </c>
    </row>
    <row r="81" spans="1:8" s="34" customFormat="1" hidden="1" x14ac:dyDescent="0.25">
      <c r="A81" s="34" t="s">
        <v>88</v>
      </c>
    </row>
    <row r="82" spans="1:8" s="34" customFormat="1" hidden="1" x14ac:dyDescent="0.25">
      <c r="A82" s="34" t="s">
        <v>89</v>
      </c>
    </row>
    <row r="83" spans="1:8" s="34" customFormat="1" hidden="1" x14ac:dyDescent="0.25">
      <c r="A83" s="34" t="s">
        <v>90</v>
      </c>
    </row>
    <row r="84" spans="1:8" s="34" customFormat="1" hidden="1" x14ac:dyDescent="0.25">
      <c r="A84" s="34" t="s">
        <v>91</v>
      </c>
    </row>
    <row r="85" spans="1:8" s="34" customFormat="1" hidden="1" x14ac:dyDescent="0.25">
      <c r="A85" s="34" t="s">
        <v>92</v>
      </c>
    </row>
    <row r="86" spans="1:8" s="34" customFormat="1" x14ac:dyDescent="0.25">
      <c r="A86" s="120" t="s">
        <v>365</v>
      </c>
      <c r="B86" s="120"/>
      <c r="C86" s="121" t="s">
        <v>366</v>
      </c>
    </row>
    <row r="87" spans="1:8" s="34" customFormat="1" ht="57.75" customHeight="1" x14ac:dyDescent="0.25">
      <c r="A87" s="47"/>
      <c r="B87" s="47"/>
      <c r="C87" s="47"/>
      <c r="D87" s="47"/>
      <c r="E87" s="47"/>
      <c r="F87" s="114"/>
    </row>
    <row r="88" spans="1:8" s="34" customFormat="1" ht="48.75" customHeight="1" x14ac:dyDescent="0.25">
      <c r="A88" s="47"/>
      <c r="B88" s="122" t="s">
        <v>337</v>
      </c>
      <c r="C88" s="122"/>
      <c r="D88" s="123"/>
      <c r="E88" s="123"/>
      <c r="F88" s="122" t="s">
        <v>338</v>
      </c>
      <c r="G88" s="122"/>
      <c r="H88" s="122"/>
    </row>
  </sheetData>
  <sheetProtection password="F537" sheet="1" formatCells="0" formatColumns="0" formatRows="0" insertColumns="0" insertRows="0" insertHyperlinks="0" deleteColumns="0" deleteRows="0" sort="0" autoFilter="0" pivotTables="0"/>
  <dataConsolidate/>
  <mergeCells count="59">
    <mergeCell ref="A86:B86"/>
    <mergeCell ref="B88:C88"/>
    <mergeCell ref="F88:H88"/>
    <mergeCell ref="A1:B2"/>
    <mergeCell ref="A8:B8"/>
    <mergeCell ref="C1:G1"/>
    <mergeCell ref="C2:G2"/>
    <mergeCell ref="B6:C6"/>
    <mergeCell ref="A9:I9"/>
    <mergeCell ref="A4:I4"/>
    <mergeCell ref="E8:I8"/>
    <mergeCell ref="D48:D50"/>
    <mergeCell ref="G48:G50"/>
    <mergeCell ref="H48:I50"/>
    <mergeCell ref="D13:D14"/>
    <mergeCell ref="F13:I13"/>
    <mergeCell ref="F14:I14"/>
    <mergeCell ref="A18:D18"/>
    <mergeCell ref="A20:D27"/>
    <mergeCell ref="F38:I38"/>
    <mergeCell ref="A12:I12"/>
    <mergeCell ref="A13:B14"/>
    <mergeCell ref="F24:I24"/>
    <mergeCell ref="F25:I25"/>
    <mergeCell ref="F26:I26"/>
    <mergeCell ref="F27:I27"/>
    <mergeCell ref="F18:I18"/>
    <mergeCell ref="F20:I20"/>
    <mergeCell ref="F21:I21"/>
    <mergeCell ref="F22:I22"/>
    <mergeCell ref="F23:I23"/>
    <mergeCell ref="A10:B11"/>
    <mergeCell ref="A48:B50"/>
    <mergeCell ref="C48:C50"/>
    <mergeCell ref="F59:H59"/>
    <mergeCell ref="F52:H52"/>
    <mergeCell ref="C52:D52"/>
    <mergeCell ref="D10:F10"/>
    <mergeCell ref="D11:F11"/>
    <mergeCell ref="G10:I10"/>
    <mergeCell ref="G11:I11"/>
    <mergeCell ref="A52:B52"/>
    <mergeCell ref="F40:I40"/>
    <mergeCell ref="F41:I41"/>
    <mergeCell ref="F42:I42"/>
    <mergeCell ref="F43:I43"/>
    <mergeCell ref="F44:I44"/>
    <mergeCell ref="F45:I45"/>
    <mergeCell ref="F35:I35"/>
    <mergeCell ref="F39:I39"/>
    <mergeCell ref="A29:D36"/>
    <mergeCell ref="A38:D45"/>
    <mergeCell ref="F32:I32"/>
    <mergeCell ref="F33:I33"/>
    <mergeCell ref="F34:I34"/>
    <mergeCell ref="F29:I29"/>
    <mergeCell ref="F30:I30"/>
    <mergeCell ref="F31:I31"/>
    <mergeCell ref="F36:I36"/>
  </mergeCells>
  <dataValidations count="9">
    <dataValidation type="list" allowBlank="1" showInputMessage="1" showErrorMessage="1" sqref="C8">
      <formula1>areas</formula1>
    </dataValidation>
    <dataValidation type="list" allowBlank="1" showInputMessage="1" showErrorMessage="1" sqref="F20:I27 F37:I37">
      <formula1>INDIRECT($E$20)</formula1>
    </dataValidation>
    <dataValidation type="list" allowBlank="1" showInputMessage="1" showErrorMessage="1" sqref="F29:I36">
      <formula1>INDIRECT($E$29)</formula1>
    </dataValidation>
    <dataValidation type="list" allowBlank="1" showInputMessage="1" showErrorMessage="1" sqref="F38:I45">
      <formula1>INDIRECT($E$38)</formula1>
    </dataValidation>
    <dataValidation type="list" allowBlank="1" showInputMessage="1" showErrorMessage="1" sqref="C10:C11">
      <formula1>procesos</formula1>
    </dataValidation>
    <dataValidation type="list" allowBlank="1" showInputMessage="1" showErrorMessage="1" sqref="A20:D27 A29:D36 A38:D45">
      <formula1>objetivos</formula1>
    </dataValidation>
    <dataValidation type="list" allowBlank="1" showInputMessage="1" showErrorMessage="1" sqref="D10:I11">
      <formula1>$F$60:$F$76</formula1>
    </dataValidation>
    <dataValidation type="list" allowBlank="1" showInputMessage="1" showErrorMessage="1" sqref="C13:C14">
      <formula1>proyectos</formula1>
    </dataValidation>
    <dataValidation type="list" allowBlank="1" showInputMessage="1" showErrorMessage="1" sqref="C86">
      <formula1>version_poa</formula1>
    </dataValidation>
  </dataValidations>
  <printOptions horizontalCentered="1" verticalCentered="1"/>
  <pageMargins left="0.19685039370078741" right="0.19685039370078741" top="0.39370078740157483" bottom="0.59055118110236227" header="0.31496062992125984" footer="0.39370078740157483"/>
  <pageSetup scale="49" orientation="portrait" r:id="rId1"/>
  <headerFooter>
    <oddFooter>&amp;L&amp;D&amp;C&amp;F&amp;R&amp;N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9"/>
  <sheetViews>
    <sheetView zoomScale="70" zoomScaleNormal="70" workbookViewId="0">
      <selection activeCell="E30" sqref="E30"/>
    </sheetView>
  </sheetViews>
  <sheetFormatPr baseColWidth="10" defaultRowHeight="15" x14ac:dyDescent="0.25"/>
  <cols>
    <col min="1" max="1" width="7.85546875" style="130" customWidth="1"/>
    <col min="2" max="2" width="21.28515625" style="130" customWidth="1"/>
    <col min="3" max="3" width="36" style="130" customWidth="1"/>
    <col min="4" max="4" width="47.28515625" style="130" customWidth="1"/>
    <col min="5" max="7" width="21.5703125" style="130" customWidth="1"/>
    <col min="8" max="8" width="26.85546875" style="130" customWidth="1"/>
    <col min="9" max="9" width="25.42578125" style="130" customWidth="1"/>
    <col min="10" max="10" width="20" style="130" customWidth="1"/>
    <col min="11" max="11" width="18.42578125" style="130" customWidth="1"/>
    <col min="12" max="12" width="13.28515625" style="130" customWidth="1"/>
    <col min="13" max="13" width="12" style="130" customWidth="1"/>
    <col min="14" max="14" width="59.7109375" style="130" customWidth="1"/>
    <col min="15" max="15" width="12.28515625" style="130" customWidth="1"/>
    <col min="16" max="16" width="9" style="130" customWidth="1"/>
    <col min="17" max="17" width="51.5703125" style="130" customWidth="1"/>
    <col min="18" max="18" width="10.140625" style="130" customWidth="1"/>
    <col min="19" max="19" width="10.5703125" style="130" customWidth="1"/>
    <col min="20" max="20" width="19.28515625" style="130" customWidth="1"/>
    <col min="21" max="21" width="11.140625" style="130" customWidth="1"/>
    <col min="22" max="22" width="11" style="130" customWidth="1"/>
    <col min="23" max="23" width="22" style="130" customWidth="1"/>
    <col min="24" max="24" width="15.7109375" style="130" customWidth="1"/>
    <col min="25" max="25" width="15.42578125" style="130" customWidth="1"/>
    <col min="26" max="26" width="18.7109375" style="130" bestFit="1" customWidth="1"/>
    <col min="27" max="27" width="37.5703125" style="130" customWidth="1"/>
    <col min="28" max="16384" width="11.42578125" style="130"/>
  </cols>
  <sheetData>
    <row r="1" spans="1:27" ht="20.25" x14ac:dyDescent="0.25">
      <c r="A1" s="30"/>
      <c r="B1" s="30"/>
      <c r="C1" s="126" t="str">
        <f>+'Marco General'!C1:G1</f>
        <v>DIRECCIONAMIENTO ESTRATÉGICO</v>
      </c>
      <c r="D1" s="126"/>
      <c r="E1" s="126"/>
      <c r="F1" s="126"/>
      <c r="G1" s="126"/>
      <c r="H1" s="126"/>
      <c r="I1" s="126"/>
      <c r="J1" s="126"/>
      <c r="K1" s="126"/>
      <c r="L1" s="126"/>
      <c r="M1" s="126"/>
      <c r="N1" s="126"/>
      <c r="O1" s="126"/>
      <c r="P1" s="126"/>
      <c r="Q1" s="126"/>
      <c r="R1" s="126"/>
      <c r="S1" s="126"/>
      <c r="T1" s="126"/>
      <c r="U1" s="126"/>
      <c r="V1" s="126"/>
      <c r="W1" s="126"/>
      <c r="X1" s="127" t="s">
        <v>12</v>
      </c>
      <c r="Y1" s="128"/>
      <c r="Z1" s="129" t="s">
        <v>162</v>
      </c>
      <c r="AA1" s="129"/>
    </row>
    <row r="2" spans="1:27" ht="20.25" x14ac:dyDescent="0.25">
      <c r="A2" s="30"/>
      <c r="B2" s="30"/>
      <c r="C2" s="126" t="str">
        <f>+'Marco General'!C2:G2</f>
        <v>PLAN OPERATIVO POR DEPENDENCIAS / PROCESOS</v>
      </c>
      <c r="D2" s="126"/>
      <c r="E2" s="126"/>
      <c r="F2" s="126"/>
      <c r="G2" s="126"/>
      <c r="H2" s="126"/>
      <c r="I2" s="126"/>
      <c r="J2" s="126"/>
      <c r="K2" s="126"/>
      <c r="L2" s="126"/>
      <c r="M2" s="126"/>
      <c r="N2" s="126"/>
      <c r="O2" s="126"/>
      <c r="P2" s="126"/>
      <c r="Q2" s="126"/>
      <c r="R2" s="126"/>
      <c r="S2" s="126"/>
      <c r="T2" s="126"/>
      <c r="U2" s="126"/>
      <c r="V2" s="126"/>
      <c r="W2" s="126"/>
      <c r="X2" s="127" t="s">
        <v>13</v>
      </c>
      <c r="Y2" s="128"/>
      <c r="Z2" s="131" t="s">
        <v>163</v>
      </c>
      <c r="AA2" s="131"/>
    </row>
    <row r="3" spans="1:27" ht="15.75" x14ac:dyDescent="0.25">
      <c r="A3" s="36"/>
      <c r="B3" s="37"/>
      <c r="C3" s="37"/>
      <c r="D3" s="37"/>
      <c r="E3" s="37"/>
      <c r="F3" s="37"/>
      <c r="G3" s="37"/>
      <c r="H3" s="37"/>
      <c r="I3" s="37"/>
      <c r="J3" s="37"/>
      <c r="K3" s="38"/>
      <c r="L3" s="39"/>
      <c r="M3" s="39"/>
      <c r="N3" s="39"/>
      <c r="O3" s="39"/>
      <c r="P3" s="39"/>
      <c r="Q3" s="39"/>
      <c r="R3" s="39"/>
      <c r="S3" s="39"/>
      <c r="T3" s="39"/>
      <c r="U3" s="39"/>
      <c r="V3" s="39"/>
      <c r="W3" s="39"/>
      <c r="X3" s="39"/>
      <c r="Y3" s="39"/>
      <c r="Z3" s="39"/>
      <c r="AA3" s="40"/>
    </row>
    <row r="4" spans="1:27" x14ac:dyDescent="0.25">
      <c r="A4" s="58" t="s">
        <v>1</v>
      </c>
      <c r="B4" s="132"/>
      <c r="C4" s="133" t="str">
        <f>+'Marco General'!C8:C8</f>
        <v>Subdirección de Divulgación de los Valores del Patrimonio Cultural</v>
      </c>
      <c r="D4" s="133"/>
      <c r="E4" s="133"/>
      <c r="F4" s="133"/>
      <c r="G4" s="133"/>
      <c r="H4" s="133"/>
      <c r="I4" s="133"/>
      <c r="J4" s="133"/>
      <c r="K4" s="133"/>
      <c r="L4" s="133"/>
      <c r="M4" s="133"/>
      <c r="N4" s="133"/>
      <c r="O4" s="133"/>
      <c r="P4" s="133"/>
      <c r="Q4" s="133"/>
      <c r="R4" s="133"/>
      <c r="S4" s="133"/>
      <c r="T4" s="133"/>
      <c r="U4" s="133"/>
      <c r="V4" s="133"/>
      <c r="W4" s="133"/>
      <c r="X4" s="134" t="s">
        <v>0</v>
      </c>
      <c r="Y4" s="135"/>
      <c r="Z4" s="136"/>
      <c r="AA4" s="137">
        <v>2017</v>
      </c>
    </row>
    <row r="5" spans="1:27" x14ac:dyDescent="0.25">
      <c r="A5" s="138"/>
      <c r="B5" s="139"/>
      <c r="C5" s="133"/>
      <c r="D5" s="133"/>
      <c r="E5" s="133"/>
      <c r="F5" s="133"/>
      <c r="G5" s="133"/>
      <c r="H5" s="133"/>
      <c r="I5" s="133"/>
      <c r="J5" s="133"/>
      <c r="K5" s="133"/>
      <c r="L5" s="133"/>
      <c r="M5" s="133"/>
      <c r="N5" s="133"/>
      <c r="O5" s="133"/>
      <c r="P5" s="133"/>
      <c r="Q5" s="133"/>
      <c r="R5" s="133"/>
      <c r="S5" s="133"/>
      <c r="T5" s="133"/>
      <c r="U5" s="133"/>
      <c r="V5" s="133"/>
      <c r="W5" s="133"/>
      <c r="X5" s="140"/>
      <c r="Y5" s="141"/>
      <c r="Z5" s="142"/>
      <c r="AA5" s="143"/>
    </row>
    <row r="6" spans="1:27" x14ac:dyDescent="0.25">
      <c r="A6" s="68"/>
      <c r="B6" s="69"/>
      <c r="C6" s="69"/>
      <c r="D6" s="69"/>
      <c r="E6" s="69"/>
      <c r="F6" s="69"/>
      <c r="G6" s="69"/>
      <c r="H6" s="69"/>
      <c r="I6" s="144"/>
      <c r="J6" s="70"/>
      <c r="K6" s="70"/>
      <c r="L6" s="70"/>
      <c r="M6" s="70"/>
      <c r="N6" s="70"/>
      <c r="O6" s="70"/>
      <c r="P6" s="70"/>
      <c r="Q6" s="70"/>
      <c r="R6" s="70"/>
      <c r="S6" s="70"/>
      <c r="T6" s="70"/>
      <c r="U6" s="70"/>
      <c r="V6" s="70"/>
      <c r="W6" s="70"/>
      <c r="X6" s="70"/>
      <c r="Y6" s="70"/>
      <c r="Z6" s="70"/>
      <c r="AA6" s="71"/>
    </row>
    <row r="7" spans="1:27" x14ac:dyDescent="0.25">
      <c r="A7" s="58" t="s">
        <v>25</v>
      </c>
      <c r="B7" s="59"/>
      <c r="C7" s="145" t="str">
        <f>IF('Marco General'!A20="","",'Marco General'!A20)</f>
        <v>Objetivo estratégico 1: Fomentar la apropiación social del patrimonio cultural tangible e intangible.</v>
      </c>
      <c r="D7" s="146"/>
      <c r="E7" s="146"/>
      <c r="F7" s="146"/>
      <c r="G7" s="146"/>
      <c r="H7" s="147"/>
      <c r="I7" s="61" t="s">
        <v>15</v>
      </c>
      <c r="J7" s="145" t="str">
        <f>IF('Marco General'!C13="","",'Marco General'!C13)</f>
        <v>Proyecto 1024 – Formación en patrimonio cultural</v>
      </c>
      <c r="K7" s="146"/>
      <c r="L7" s="146"/>
      <c r="M7" s="146"/>
      <c r="N7" s="146"/>
      <c r="O7" s="146"/>
      <c r="P7" s="146"/>
      <c r="Q7" s="146"/>
      <c r="R7" s="148" t="s">
        <v>103</v>
      </c>
      <c r="S7" s="149"/>
      <c r="T7" s="146" t="str">
        <f>+'Marco General'!F13</f>
        <v/>
      </c>
      <c r="U7" s="146"/>
      <c r="V7" s="146"/>
      <c r="W7" s="146"/>
      <c r="X7" s="146"/>
      <c r="Y7" s="146"/>
      <c r="Z7" s="146"/>
      <c r="AA7" s="150"/>
    </row>
    <row r="8" spans="1:27" x14ac:dyDescent="0.25">
      <c r="A8" s="138"/>
      <c r="B8" s="151"/>
      <c r="C8" s="145" t="str">
        <f>IF('Marco General'!A29="","",'Marco General'!A29)</f>
        <v>Objetivo estratégico 4: Divulgar los valores de patrimonio cultural en todo el Distrito Capital.</v>
      </c>
      <c r="D8" s="146"/>
      <c r="E8" s="146"/>
      <c r="F8" s="146"/>
      <c r="G8" s="146"/>
      <c r="H8" s="147"/>
      <c r="I8" s="61"/>
      <c r="J8" s="145" t="str">
        <f>IF('Marco General'!C14="","",'Marco General'!C14)</f>
        <v>Proyecto 1107 – Divulgación y apropiación del patrimonio cultural del D.C.</v>
      </c>
      <c r="K8" s="146"/>
      <c r="L8" s="146"/>
      <c r="M8" s="146"/>
      <c r="N8" s="146"/>
      <c r="O8" s="146"/>
      <c r="P8" s="146"/>
      <c r="Q8" s="146"/>
      <c r="R8" s="152"/>
      <c r="S8" s="153"/>
      <c r="T8" s="146" t="str">
        <f>+'Marco General'!F14</f>
        <v/>
      </c>
      <c r="U8" s="146"/>
      <c r="V8" s="146"/>
      <c r="W8" s="146"/>
      <c r="X8" s="146"/>
      <c r="Y8" s="146"/>
      <c r="Z8" s="146"/>
      <c r="AA8" s="150"/>
    </row>
    <row r="9" spans="1:27" ht="15.75" x14ac:dyDescent="0.25">
      <c r="A9" s="66"/>
      <c r="B9" s="67"/>
      <c r="C9" s="154" t="str">
        <f>IF('Marco General'!A38="","",'Marco General'!A38)</f>
        <v>Objetivo estratégico 5: Fortalecer la gestión y administración institucional</v>
      </c>
      <c r="D9" s="155"/>
      <c r="E9" s="155"/>
      <c r="F9" s="155"/>
      <c r="G9" s="155"/>
      <c r="H9" s="156"/>
      <c r="I9" s="61"/>
      <c r="J9" s="157"/>
      <c r="K9" s="158"/>
      <c r="L9" s="158"/>
      <c r="M9" s="158"/>
      <c r="N9" s="158"/>
      <c r="O9" s="158"/>
      <c r="P9" s="158"/>
      <c r="Q9" s="158"/>
      <c r="R9" s="159"/>
      <c r="S9" s="160"/>
      <c r="T9" s="158"/>
      <c r="U9" s="158"/>
      <c r="V9" s="158"/>
      <c r="W9" s="158"/>
      <c r="X9" s="158"/>
      <c r="Y9" s="158"/>
      <c r="Z9" s="158"/>
      <c r="AA9" s="161"/>
    </row>
    <row r="10" spans="1:27" x14ac:dyDescent="0.25">
      <c r="A10" s="68"/>
      <c r="B10" s="69"/>
      <c r="C10" s="69"/>
      <c r="D10" s="69"/>
      <c r="E10" s="69"/>
      <c r="F10" s="69"/>
      <c r="G10" s="69"/>
      <c r="H10" s="69"/>
      <c r="I10" s="144"/>
      <c r="J10" s="70"/>
      <c r="K10" s="70"/>
      <c r="L10" s="70"/>
      <c r="M10" s="70"/>
      <c r="N10" s="70"/>
      <c r="O10" s="70"/>
      <c r="P10" s="70"/>
      <c r="Q10" s="70"/>
      <c r="R10" s="70"/>
      <c r="S10" s="70"/>
      <c r="T10" s="70"/>
      <c r="U10" s="70"/>
      <c r="V10" s="70"/>
      <c r="W10" s="70"/>
      <c r="X10" s="70"/>
      <c r="Y10" s="70"/>
      <c r="Z10" s="70"/>
      <c r="AA10" s="71"/>
    </row>
    <row r="11" spans="1:27" x14ac:dyDescent="0.25">
      <c r="A11" s="58" t="s">
        <v>160</v>
      </c>
      <c r="B11" s="59"/>
      <c r="C11" s="162" t="str">
        <f>IF('Marco General'!F20="","",'Marco General'!F20)</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11" s="163"/>
      <c r="E11" s="163"/>
      <c r="F11" s="163"/>
      <c r="G11" s="163"/>
      <c r="H11" s="163"/>
      <c r="I11" s="163"/>
      <c r="J11" s="163"/>
      <c r="K11" s="163"/>
      <c r="L11" s="163"/>
      <c r="M11" s="164"/>
      <c r="N11" s="165" t="s">
        <v>161</v>
      </c>
      <c r="O11" s="166" t="str">
        <f>IF('Marco General'!F29="","",'Marco General'!F29)</f>
        <v>Mediante la consolidación de acciones que contribuyan al fortalecimiento del Museo de Bogotá como plataforma para desarrollar la apropiación del patrimonio cultural de la ciudad.</v>
      </c>
      <c r="P11" s="167"/>
      <c r="Q11" s="167"/>
      <c r="R11" s="167"/>
      <c r="S11" s="167"/>
      <c r="T11" s="167"/>
      <c r="U11" s="167"/>
      <c r="V11" s="167"/>
      <c r="W11" s="167"/>
      <c r="X11" s="167"/>
      <c r="Y11" s="167"/>
      <c r="Z11" s="167"/>
      <c r="AA11" s="168"/>
    </row>
    <row r="12" spans="1:27" x14ac:dyDescent="0.25">
      <c r="A12" s="138"/>
      <c r="B12" s="151"/>
      <c r="C12" s="162" t="str">
        <f>IF('Marco General'!F21="","",'Marco General'!F21)</f>
        <v>Mediante el fomento de acciones para el desarrollo de procesos de formación en gestión del patrimonio cultural.</v>
      </c>
      <c r="D12" s="163"/>
      <c r="E12" s="163"/>
      <c r="F12" s="163"/>
      <c r="G12" s="163"/>
      <c r="H12" s="163"/>
      <c r="I12" s="163"/>
      <c r="J12" s="163"/>
      <c r="K12" s="163"/>
      <c r="L12" s="163"/>
      <c r="M12" s="164"/>
      <c r="N12" s="169"/>
      <c r="O12" s="166" t="str">
        <f>IF('Marco General'!F30="","",'Marco General'!F30)</f>
        <v>Mediante el desarrollo de inventarios, valoración y catalogación del patrimonio material e inmaterial en las localidades de la ciudad.</v>
      </c>
      <c r="P12" s="167"/>
      <c r="Q12" s="167"/>
      <c r="R12" s="167"/>
      <c r="S12" s="167"/>
      <c r="T12" s="167"/>
      <c r="U12" s="167"/>
      <c r="V12" s="167"/>
      <c r="W12" s="167"/>
      <c r="X12" s="167"/>
      <c r="Y12" s="167"/>
      <c r="Z12" s="167"/>
      <c r="AA12" s="168"/>
    </row>
    <row r="13" spans="1:27" x14ac:dyDescent="0.25">
      <c r="A13" s="138"/>
      <c r="B13" s="151"/>
      <c r="C13" s="162" t="str">
        <f>IF('Marco General'!F22="","",'Marco General'!F22)</f>
        <v>Mediante el desarrollo de programas y actividades permanentes de formación y actualización de formadores en patrimonio cultural.</v>
      </c>
      <c r="D13" s="163"/>
      <c r="E13" s="163"/>
      <c r="F13" s="163"/>
      <c r="G13" s="163"/>
      <c r="H13" s="163"/>
      <c r="I13" s="163"/>
      <c r="J13" s="163"/>
      <c r="K13" s="163"/>
      <c r="L13" s="163"/>
      <c r="M13" s="164"/>
      <c r="N13" s="169"/>
      <c r="O13" s="166" t="str">
        <f>IF('Marco General'!F31="","",'Marco General'!F31)</f>
        <v>Mediante la realización de actividades educativas y culturales en el campo del patrimonio cultural a través de los cuales se divulgue el patrimonio cultural tangible e intangible del Distrito Capital y se vincule a la ciudadanía.</v>
      </c>
      <c r="P13" s="167"/>
      <c r="Q13" s="167"/>
      <c r="R13" s="167"/>
      <c r="S13" s="167"/>
      <c r="T13" s="167"/>
      <c r="U13" s="167"/>
      <c r="V13" s="167"/>
      <c r="W13" s="167"/>
      <c r="X13" s="167"/>
      <c r="Y13" s="167"/>
      <c r="Z13" s="167"/>
      <c r="AA13" s="168"/>
    </row>
    <row r="14" spans="1:27" hidden="1" x14ac:dyDescent="0.25">
      <c r="A14" s="138"/>
      <c r="B14" s="151"/>
      <c r="C14" s="162" t="str">
        <f>IF('Marco General'!F23="","",'Marco General'!F23)</f>
        <v/>
      </c>
      <c r="D14" s="163"/>
      <c r="E14" s="163"/>
      <c r="F14" s="163"/>
      <c r="G14" s="163"/>
      <c r="H14" s="163"/>
      <c r="I14" s="163"/>
      <c r="J14" s="163"/>
      <c r="K14" s="163"/>
      <c r="L14" s="163"/>
      <c r="M14" s="164"/>
      <c r="N14" s="169"/>
      <c r="O14" s="166" t="str">
        <f>IF('Marco General'!F32="","",'Marco General'!F32)</f>
        <v>Mediante la consolidación de actividades que promuevan la activación, reconocimiento, valoración y apropiación del patrimonio cultural de la ciudad, para integrarlo a la dinámica urbana de Bogotá.</v>
      </c>
      <c r="P14" s="167"/>
      <c r="Q14" s="167"/>
      <c r="R14" s="167"/>
      <c r="S14" s="167"/>
      <c r="T14" s="167"/>
      <c r="U14" s="167"/>
      <c r="V14" s="167"/>
      <c r="W14" s="167"/>
      <c r="X14" s="167"/>
      <c r="Y14" s="167"/>
      <c r="Z14" s="167"/>
      <c r="AA14" s="168"/>
    </row>
    <row r="15" spans="1:27" hidden="1" x14ac:dyDescent="0.25">
      <c r="A15" s="138"/>
      <c r="B15" s="151"/>
      <c r="C15" s="162" t="str">
        <f>IF('Marco General'!F24="","",'Marco General'!F24)</f>
        <v/>
      </c>
      <c r="D15" s="163"/>
      <c r="E15" s="163"/>
      <c r="F15" s="163"/>
      <c r="G15" s="163"/>
      <c r="H15" s="163"/>
      <c r="I15" s="163"/>
      <c r="J15" s="163"/>
      <c r="K15" s="163"/>
      <c r="L15" s="163"/>
      <c r="M15" s="164"/>
      <c r="N15" s="169"/>
      <c r="O15" s="166" t="str">
        <f>IF('Marco General'!F33="","",'Marco General'!F33)</f>
        <v>Mediante la implementación de acciones para comunicar contenidos sobre el patrimonio cultural en los medios de comunicación convencionales y alternativos, nacionales, distritales y locales.</v>
      </c>
      <c r="P15" s="167"/>
      <c r="Q15" s="167"/>
      <c r="R15" s="167"/>
      <c r="S15" s="167"/>
      <c r="T15" s="167"/>
      <c r="U15" s="167"/>
      <c r="V15" s="167"/>
      <c r="W15" s="167"/>
      <c r="X15" s="167"/>
      <c r="Y15" s="167"/>
      <c r="Z15" s="167"/>
      <c r="AA15" s="168"/>
    </row>
    <row r="16" spans="1:27" hidden="1" x14ac:dyDescent="0.25">
      <c r="A16" s="66"/>
      <c r="B16" s="67"/>
      <c r="C16" s="162" t="str">
        <f>IF('Marco General'!F25="","",'Marco General'!F25)</f>
        <v/>
      </c>
      <c r="D16" s="163"/>
      <c r="E16" s="163"/>
      <c r="F16" s="163"/>
      <c r="G16" s="163"/>
      <c r="H16" s="163"/>
      <c r="I16" s="163"/>
      <c r="J16" s="163"/>
      <c r="K16" s="163"/>
      <c r="L16" s="163"/>
      <c r="M16" s="164"/>
      <c r="N16" s="170"/>
      <c r="O16" s="166" t="str">
        <f>IF('Marco General'!F34="","",'Marco General'!F34)</f>
        <v>Mediante el fortalecimiento de los sistemas de información en torno a la identificación de los Bienes y Sectores de Interés Cultural en la ciudad</v>
      </c>
      <c r="P16" s="167"/>
      <c r="Q16" s="167"/>
      <c r="R16" s="167"/>
      <c r="S16" s="167"/>
      <c r="T16" s="167"/>
      <c r="U16" s="167"/>
      <c r="V16" s="167"/>
      <c r="W16" s="167"/>
      <c r="X16" s="167"/>
      <c r="Y16" s="167"/>
      <c r="Z16" s="167"/>
      <c r="AA16" s="168"/>
    </row>
    <row r="17" spans="1:27" ht="15.75" x14ac:dyDescent="0.25">
      <c r="A17" s="79"/>
      <c r="B17" s="80"/>
      <c r="C17" s="171"/>
      <c r="D17" s="171"/>
      <c r="E17" s="171"/>
      <c r="F17" s="171"/>
      <c r="G17" s="171"/>
      <c r="H17" s="171"/>
      <c r="I17" s="171"/>
      <c r="J17" s="171"/>
      <c r="K17" s="96"/>
      <c r="L17" s="171"/>
      <c r="M17" s="171"/>
      <c r="N17" s="80"/>
      <c r="O17" s="171"/>
      <c r="P17" s="171"/>
      <c r="Q17" s="172"/>
      <c r="R17" s="172"/>
      <c r="S17" s="172"/>
      <c r="T17" s="172"/>
      <c r="U17" s="172"/>
      <c r="V17" s="172"/>
      <c r="W17" s="172"/>
      <c r="X17" s="172"/>
      <c r="Y17" s="172"/>
      <c r="Z17" s="172"/>
      <c r="AA17" s="173"/>
    </row>
    <row r="18" spans="1:27" x14ac:dyDescent="0.25">
      <c r="A18" s="58" t="s">
        <v>160</v>
      </c>
      <c r="B18" s="59"/>
      <c r="C18" s="145" t="str">
        <f>IF('Marco General'!F38="","",'Marco General'!F38)</f>
        <v>Mediante acciones de mejora y sostenibilidad del Sistema Integrado de Gestión.</v>
      </c>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50"/>
    </row>
    <row r="19" spans="1:27" x14ac:dyDescent="0.25">
      <c r="A19" s="138"/>
      <c r="B19" s="151"/>
      <c r="C19" s="145" t="str">
        <f>IF('Marco General'!F39="","",'Marco General'!F39)</f>
        <v>Mediante el fortalecimiento de la comunicación interna y el trabajo en equipo.</v>
      </c>
      <c r="D19" s="146"/>
      <c r="E19" s="146"/>
      <c r="F19" s="146"/>
      <c r="G19" s="146"/>
      <c r="H19" s="146"/>
      <c r="I19" s="146"/>
      <c r="J19" s="146"/>
      <c r="K19" s="146"/>
      <c r="L19" s="146"/>
      <c r="M19" s="146"/>
      <c r="N19" s="146"/>
      <c r="O19" s="146"/>
      <c r="P19" s="146"/>
      <c r="Q19" s="146"/>
      <c r="R19" s="146"/>
      <c r="S19" s="146"/>
      <c r="T19" s="146"/>
      <c r="U19" s="146"/>
      <c r="V19" s="146"/>
      <c r="W19" s="146"/>
      <c r="X19" s="146"/>
      <c r="Y19" s="146"/>
      <c r="Z19" s="146"/>
      <c r="AA19" s="150"/>
    </row>
    <row r="20" spans="1:27" hidden="1" x14ac:dyDescent="0.25">
      <c r="A20" s="138"/>
      <c r="B20" s="151"/>
      <c r="C20" s="166" t="str">
        <f>IF('Marco General'!F40="","",'Marco General'!F40)</f>
        <v/>
      </c>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8"/>
    </row>
    <row r="21" spans="1:27" hidden="1" x14ac:dyDescent="0.25">
      <c r="A21" s="138"/>
      <c r="B21" s="151"/>
      <c r="C21" s="166" t="str">
        <f>IF('Marco General'!F41="","",'Marco General'!F41)</f>
        <v/>
      </c>
      <c r="D21" s="167"/>
      <c r="E21" s="167"/>
      <c r="F21" s="167"/>
      <c r="G21" s="167"/>
      <c r="H21" s="167"/>
      <c r="I21" s="167"/>
      <c r="J21" s="167"/>
      <c r="K21" s="167"/>
      <c r="L21" s="167"/>
      <c r="M21" s="167"/>
      <c r="N21" s="167"/>
      <c r="O21" s="167"/>
      <c r="P21" s="167"/>
      <c r="Q21" s="167"/>
      <c r="R21" s="167"/>
      <c r="S21" s="167"/>
      <c r="T21" s="167"/>
      <c r="U21" s="167"/>
      <c r="V21" s="167"/>
      <c r="W21" s="167"/>
      <c r="X21" s="167"/>
      <c r="Y21" s="167"/>
      <c r="Z21" s="167"/>
      <c r="AA21" s="168"/>
    </row>
    <row r="22" spans="1:27" hidden="1" x14ac:dyDescent="0.25">
      <c r="A22" s="138"/>
      <c r="B22" s="151"/>
      <c r="C22" s="166" t="str">
        <f>IF('Marco General'!F42="","",'Marco General'!F42)</f>
        <v/>
      </c>
      <c r="D22" s="167"/>
      <c r="E22" s="167"/>
      <c r="F22" s="167"/>
      <c r="G22" s="167"/>
      <c r="H22" s="167"/>
      <c r="I22" s="167"/>
      <c r="J22" s="167"/>
      <c r="K22" s="167"/>
      <c r="L22" s="167"/>
      <c r="M22" s="167"/>
      <c r="N22" s="167"/>
      <c r="O22" s="167"/>
      <c r="P22" s="167"/>
      <c r="Q22" s="167"/>
      <c r="R22" s="167"/>
      <c r="S22" s="167"/>
      <c r="T22" s="167"/>
      <c r="U22" s="167"/>
      <c r="V22" s="167"/>
      <c r="W22" s="167"/>
      <c r="X22" s="167"/>
      <c r="Y22" s="167"/>
      <c r="Z22" s="167"/>
      <c r="AA22" s="168"/>
    </row>
    <row r="23" spans="1:27" hidden="1" x14ac:dyDescent="0.25">
      <c r="A23" s="138"/>
      <c r="B23" s="151"/>
      <c r="C23" s="166" t="str">
        <f>IF('Marco General'!F43="","",'Marco General'!F43)</f>
        <v/>
      </c>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8"/>
    </row>
    <row r="24" spans="1:27" hidden="1" x14ac:dyDescent="0.25">
      <c r="A24" s="66"/>
      <c r="B24" s="67"/>
      <c r="C24" s="166" t="str">
        <f>IF('Marco General'!F44="","",'Marco General'!F44)</f>
        <v/>
      </c>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8"/>
    </row>
    <row r="25" spans="1:27" x14ac:dyDescent="0.25">
      <c r="A25" s="79"/>
      <c r="B25" s="80"/>
      <c r="C25" s="80"/>
      <c r="D25" s="80"/>
      <c r="E25" s="80"/>
      <c r="F25" s="80"/>
      <c r="G25" s="80"/>
      <c r="H25" s="80"/>
      <c r="I25" s="80"/>
      <c r="J25" s="80"/>
      <c r="K25" s="80"/>
      <c r="L25" s="80"/>
      <c r="M25" s="80"/>
      <c r="N25" s="174"/>
      <c r="O25" s="80"/>
      <c r="P25" s="80"/>
      <c r="Q25" s="175"/>
      <c r="R25" s="175"/>
      <c r="S25" s="175"/>
      <c r="T25" s="175"/>
      <c r="U25" s="175"/>
      <c r="V25" s="175"/>
      <c r="W25" s="175"/>
      <c r="X25" s="175"/>
      <c r="Y25" s="175"/>
      <c r="Z25" s="175"/>
      <c r="AA25" s="176"/>
    </row>
    <row r="26" spans="1:27" x14ac:dyDescent="0.25">
      <c r="A26" s="177" t="s">
        <v>145</v>
      </c>
      <c r="B26" s="178"/>
      <c r="C26" s="179" t="str">
        <f>C11</f>
        <v>Mediante la implementación de estrategias de fomento y divulgación del patrimonio cultural tangible e intangible para todos los sectores y grupos poblacionales de la ciudad, con el fin de recuperar la memoria colectiva, las prácticas culturales y la identidad de la ciudad.</v>
      </c>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1"/>
    </row>
    <row r="27" spans="1:27" s="125" customFormat="1" ht="15.75" x14ac:dyDescent="0.25">
      <c r="A27" s="182" t="s">
        <v>16</v>
      </c>
      <c r="B27" s="183"/>
      <c r="C27" s="184"/>
      <c r="D27" s="185" t="s">
        <v>171</v>
      </c>
      <c r="E27" s="185" t="s">
        <v>24</v>
      </c>
      <c r="F27" s="185" t="s">
        <v>165</v>
      </c>
      <c r="G27" s="185" t="s">
        <v>172</v>
      </c>
      <c r="H27" s="186" t="s">
        <v>17</v>
      </c>
      <c r="I27" s="185" t="s">
        <v>23</v>
      </c>
      <c r="J27" s="187" t="s">
        <v>18</v>
      </c>
      <c r="K27" s="188"/>
      <c r="L27" s="189" t="s">
        <v>170</v>
      </c>
      <c r="M27" s="189"/>
      <c r="N27" s="189"/>
      <c r="O27" s="189"/>
      <c r="P27" s="189"/>
      <c r="Q27" s="189"/>
      <c r="R27" s="189"/>
      <c r="S27" s="189"/>
      <c r="T27" s="189"/>
      <c r="U27" s="189"/>
      <c r="V27" s="189"/>
      <c r="W27" s="189"/>
      <c r="X27" s="186" t="s">
        <v>8</v>
      </c>
      <c r="Y27" s="186"/>
      <c r="Z27" s="186"/>
      <c r="AA27" s="190" t="s">
        <v>183</v>
      </c>
    </row>
    <row r="28" spans="1:27" s="125" customFormat="1" ht="15.75" x14ac:dyDescent="0.25">
      <c r="A28" s="191"/>
      <c r="B28" s="192"/>
      <c r="C28" s="193"/>
      <c r="D28" s="194"/>
      <c r="E28" s="194"/>
      <c r="F28" s="194"/>
      <c r="G28" s="194"/>
      <c r="H28" s="186"/>
      <c r="I28" s="194"/>
      <c r="J28" s="189" t="s">
        <v>19</v>
      </c>
      <c r="K28" s="186" t="s">
        <v>20</v>
      </c>
      <c r="L28" s="186" t="s">
        <v>4</v>
      </c>
      <c r="M28" s="186"/>
      <c r="N28" s="186"/>
      <c r="O28" s="186" t="s">
        <v>5</v>
      </c>
      <c r="P28" s="186"/>
      <c r="Q28" s="186"/>
      <c r="R28" s="186" t="s">
        <v>6</v>
      </c>
      <c r="S28" s="186"/>
      <c r="T28" s="186"/>
      <c r="U28" s="186" t="s">
        <v>7</v>
      </c>
      <c r="V28" s="186"/>
      <c r="W28" s="186"/>
      <c r="X28" s="186"/>
      <c r="Y28" s="186"/>
      <c r="Z28" s="186"/>
      <c r="AA28" s="190"/>
    </row>
    <row r="29" spans="1:27" s="125" customFormat="1" ht="30" x14ac:dyDescent="0.25">
      <c r="A29" s="191"/>
      <c r="B29" s="192"/>
      <c r="C29" s="193"/>
      <c r="D29" s="195"/>
      <c r="E29" s="195"/>
      <c r="F29" s="195"/>
      <c r="G29" s="195"/>
      <c r="H29" s="186"/>
      <c r="I29" s="195"/>
      <c r="J29" s="189"/>
      <c r="K29" s="186"/>
      <c r="L29" s="196" t="s">
        <v>167</v>
      </c>
      <c r="M29" s="196" t="s">
        <v>168</v>
      </c>
      <c r="N29" s="196" t="s">
        <v>21</v>
      </c>
      <c r="O29" s="196" t="s">
        <v>167</v>
      </c>
      <c r="P29" s="196" t="s">
        <v>168</v>
      </c>
      <c r="Q29" s="196" t="s">
        <v>21</v>
      </c>
      <c r="R29" s="196" t="s">
        <v>167</v>
      </c>
      <c r="S29" s="196" t="s">
        <v>168</v>
      </c>
      <c r="T29" s="196" t="s">
        <v>21</v>
      </c>
      <c r="U29" s="196" t="s">
        <v>167</v>
      </c>
      <c r="V29" s="196" t="s">
        <v>168</v>
      </c>
      <c r="W29" s="196" t="s">
        <v>21</v>
      </c>
      <c r="X29" s="196" t="s">
        <v>167</v>
      </c>
      <c r="Y29" s="197" t="s">
        <v>168</v>
      </c>
      <c r="Z29" s="197" t="s">
        <v>166</v>
      </c>
      <c r="AA29" s="198" t="s">
        <v>11</v>
      </c>
    </row>
    <row r="30" spans="1:27" ht="114" x14ac:dyDescent="0.25">
      <c r="A30" s="199" t="s">
        <v>194</v>
      </c>
      <c r="B30" s="199"/>
      <c r="C30" s="199"/>
      <c r="D30" s="200" t="s">
        <v>198</v>
      </c>
      <c r="E30" s="201">
        <v>0.1</v>
      </c>
      <c r="F30" s="202" t="s">
        <v>197</v>
      </c>
      <c r="G30" s="202" t="s">
        <v>38</v>
      </c>
      <c r="H30" s="202" t="s">
        <v>209</v>
      </c>
      <c r="I30" s="202" t="s">
        <v>191</v>
      </c>
      <c r="J30" s="203">
        <v>42736</v>
      </c>
      <c r="K30" s="203">
        <v>43099</v>
      </c>
      <c r="L30" s="204">
        <v>950</v>
      </c>
      <c r="M30" s="202">
        <v>1123</v>
      </c>
      <c r="N30" s="205" t="s">
        <v>368</v>
      </c>
      <c r="O30" s="204">
        <v>129</v>
      </c>
      <c r="P30" s="202">
        <f>1221-M30</f>
        <v>98</v>
      </c>
      <c r="Q30" s="205" t="s">
        <v>435</v>
      </c>
      <c r="R30" s="204">
        <v>100</v>
      </c>
      <c r="S30" s="202"/>
      <c r="T30" s="202"/>
      <c r="U30" s="204">
        <v>0</v>
      </c>
      <c r="V30" s="202"/>
      <c r="W30" s="202"/>
      <c r="X30" s="206">
        <f t="shared" ref="X30:Y30" si="0">+SUM(L30,O30,R30,U30)</f>
        <v>1179</v>
      </c>
      <c r="Y30" s="206">
        <f t="shared" si="0"/>
        <v>1221</v>
      </c>
      <c r="Z30" s="207">
        <f>IFERROR(Y30/X30,"")</f>
        <v>1.0356234096692112</v>
      </c>
      <c r="AA30" s="208" t="s">
        <v>429</v>
      </c>
    </row>
    <row r="31" spans="1:27" x14ac:dyDescent="0.25">
      <c r="A31" s="209"/>
      <c r="B31" s="209"/>
      <c r="C31" s="209"/>
      <c r="D31" s="209"/>
      <c r="E31" s="209"/>
      <c r="F31" s="209"/>
      <c r="G31" s="209"/>
      <c r="H31" s="209"/>
      <c r="I31" s="209"/>
      <c r="J31" s="209"/>
      <c r="K31" s="210"/>
      <c r="L31" s="211"/>
      <c r="M31" s="211"/>
      <c r="N31" s="211"/>
      <c r="O31" s="211"/>
      <c r="P31" s="212"/>
      <c r="Q31" s="212"/>
      <c r="R31" s="212"/>
      <c r="S31" s="212"/>
      <c r="T31" s="212"/>
      <c r="U31" s="212"/>
      <c r="V31" s="212"/>
      <c r="W31" s="212"/>
      <c r="X31" s="212"/>
      <c r="Y31" s="212"/>
      <c r="Z31" s="212"/>
      <c r="AA31" s="213">
        <f>+Z30*E30</f>
        <v>0.10356234096692113</v>
      </c>
    </row>
    <row r="32" spans="1:27" x14ac:dyDescent="0.25">
      <c r="A32" s="214" t="s">
        <v>145</v>
      </c>
      <c r="B32" s="215"/>
      <c r="C32" s="179" t="str">
        <f>+C12</f>
        <v>Mediante el fomento de acciones para el desarrollo de procesos de formación en gestión del patrimonio cultural.</v>
      </c>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1"/>
    </row>
    <row r="33" spans="1:27" x14ac:dyDescent="0.25">
      <c r="A33" s="182" t="s">
        <v>16</v>
      </c>
      <c r="B33" s="183"/>
      <c r="C33" s="184"/>
      <c r="D33" s="185" t="s">
        <v>169</v>
      </c>
      <c r="E33" s="185" t="s">
        <v>24</v>
      </c>
      <c r="F33" s="185" t="s">
        <v>165</v>
      </c>
      <c r="G33" s="185" t="s">
        <v>172</v>
      </c>
      <c r="H33" s="186" t="s">
        <v>17</v>
      </c>
      <c r="I33" s="185" t="s">
        <v>23</v>
      </c>
      <c r="J33" s="187" t="s">
        <v>18</v>
      </c>
      <c r="K33" s="188"/>
      <c r="L33" s="189" t="s">
        <v>170</v>
      </c>
      <c r="M33" s="189"/>
      <c r="N33" s="189"/>
      <c r="O33" s="189"/>
      <c r="P33" s="189"/>
      <c r="Q33" s="189"/>
      <c r="R33" s="189"/>
      <c r="S33" s="189"/>
      <c r="T33" s="189"/>
      <c r="U33" s="189"/>
      <c r="V33" s="189"/>
      <c r="W33" s="189"/>
      <c r="X33" s="186" t="s">
        <v>8</v>
      </c>
      <c r="Y33" s="186"/>
      <c r="Z33" s="186"/>
      <c r="AA33" s="190" t="s">
        <v>183</v>
      </c>
    </row>
    <row r="34" spans="1:27" x14ac:dyDescent="0.25">
      <c r="A34" s="191"/>
      <c r="B34" s="192"/>
      <c r="C34" s="193"/>
      <c r="D34" s="194"/>
      <c r="E34" s="194"/>
      <c r="F34" s="194"/>
      <c r="G34" s="194"/>
      <c r="H34" s="186"/>
      <c r="I34" s="194"/>
      <c r="J34" s="189" t="s">
        <v>19</v>
      </c>
      <c r="K34" s="186" t="s">
        <v>20</v>
      </c>
      <c r="L34" s="186" t="s">
        <v>4</v>
      </c>
      <c r="M34" s="186"/>
      <c r="N34" s="186"/>
      <c r="O34" s="186" t="s">
        <v>5</v>
      </c>
      <c r="P34" s="186"/>
      <c r="Q34" s="186"/>
      <c r="R34" s="186" t="s">
        <v>6</v>
      </c>
      <c r="S34" s="186"/>
      <c r="T34" s="186"/>
      <c r="U34" s="186" t="s">
        <v>7</v>
      </c>
      <c r="V34" s="186"/>
      <c r="W34" s="186"/>
      <c r="X34" s="186"/>
      <c r="Y34" s="186"/>
      <c r="Z34" s="186"/>
      <c r="AA34" s="190"/>
    </row>
    <row r="35" spans="1:27" ht="30" x14ac:dyDescent="0.25">
      <c r="A35" s="191"/>
      <c r="B35" s="192"/>
      <c r="C35" s="193"/>
      <c r="D35" s="195"/>
      <c r="E35" s="195"/>
      <c r="F35" s="195"/>
      <c r="G35" s="195"/>
      <c r="H35" s="186"/>
      <c r="I35" s="195"/>
      <c r="J35" s="189"/>
      <c r="K35" s="186"/>
      <c r="L35" s="196" t="s">
        <v>167</v>
      </c>
      <c r="M35" s="196" t="s">
        <v>168</v>
      </c>
      <c r="N35" s="196" t="s">
        <v>21</v>
      </c>
      <c r="O35" s="196" t="s">
        <v>167</v>
      </c>
      <c r="P35" s="196" t="s">
        <v>168</v>
      </c>
      <c r="Q35" s="196" t="s">
        <v>21</v>
      </c>
      <c r="R35" s="196" t="s">
        <v>167</v>
      </c>
      <c r="S35" s="196" t="s">
        <v>168</v>
      </c>
      <c r="T35" s="196" t="s">
        <v>21</v>
      </c>
      <c r="U35" s="196" t="s">
        <v>167</v>
      </c>
      <c r="V35" s="196" t="s">
        <v>168</v>
      </c>
      <c r="W35" s="196" t="s">
        <v>21</v>
      </c>
      <c r="X35" s="196" t="s">
        <v>167</v>
      </c>
      <c r="Y35" s="197" t="s">
        <v>168</v>
      </c>
      <c r="Z35" s="197" t="s">
        <v>166</v>
      </c>
      <c r="AA35" s="198" t="s">
        <v>11</v>
      </c>
    </row>
    <row r="36" spans="1:27" ht="256.5" x14ac:dyDescent="0.25">
      <c r="A36" s="216" t="s">
        <v>195</v>
      </c>
      <c r="B36" s="216"/>
      <c r="C36" s="216"/>
      <c r="D36" s="200" t="s">
        <v>192</v>
      </c>
      <c r="E36" s="201">
        <v>0.02</v>
      </c>
      <c r="F36" s="202" t="s">
        <v>193</v>
      </c>
      <c r="G36" s="202" t="s">
        <v>38</v>
      </c>
      <c r="H36" s="202" t="s">
        <v>209</v>
      </c>
      <c r="I36" s="202" t="s">
        <v>191</v>
      </c>
      <c r="J36" s="203">
        <v>42736</v>
      </c>
      <c r="K36" s="203">
        <v>43099</v>
      </c>
      <c r="L36" s="201">
        <v>0.25</v>
      </c>
      <c r="M36" s="201">
        <v>0.15</v>
      </c>
      <c r="N36" s="205" t="s">
        <v>370</v>
      </c>
      <c r="O36" s="201">
        <v>0.25</v>
      </c>
      <c r="P36" s="201">
        <v>0.2</v>
      </c>
      <c r="Q36" s="205" t="s">
        <v>436</v>
      </c>
      <c r="R36" s="201">
        <v>0.25</v>
      </c>
      <c r="S36" s="202"/>
      <c r="T36" s="202"/>
      <c r="U36" s="201">
        <v>0.25</v>
      </c>
      <c r="V36" s="202"/>
      <c r="W36" s="202"/>
      <c r="X36" s="217">
        <f t="shared" ref="X36:Y36" si="1">+SUM(L36,O36,R36,U36)</f>
        <v>1</v>
      </c>
      <c r="Y36" s="206">
        <f t="shared" si="1"/>
        <v>0.35</v>
      </c>
      <c r="Z36" s="207">
        <f>IFERROR(Y36/X36,"")</f>
        <v>0.35</v>
      </c>
      <c r="AA36" s="208" t="s">
        <v>447</v>
      </c>
    </row>
    <row r="37" spans="1:27" x14ac:dyDescent="0.25">
      <c r="A37" s="98"/>
      <c r="B37" s="98"/>
      <c r="C37" s="98"/>
      <c r="D37" s="218"/>
      <c r="E37" s="219"/>
      <c r="F37" s="219"/>
      <c r="G37" s="219"/>
      <c r="H37" s="219"/>
      <c r="I37" s="219"/>
      <c r="J37" s="220"/>
      <c r="K37" s="220"/>
      <c r="L37" s="221"/>
      <c r="M37" s="219"/>
      <c r="N37" s="219"/>
      <c r="O37" s="221"/>
      <c r="P37" s="219"/>
      <c r="Q37" s="219"/>
      <c r="R37" s="221"/>
      <c r="S37" s="219"/>
      <c r="T37" s="219"/>
      <c r="U37" s="221"/>
      <c r="V37" s="219"/>
      <c r="W37" s="219"/>
      <c r="X37" s="222"/>
      <c r="Y37" s="222"/>
      <c r="Z37" s="223"/>
      <c r="AA37" s="213">
        <f>+Z36*E36</f>
        <v>6.9999999999999993E-3</v>
      </c>
    </row>
    <row r="38" spans="1:27" x14ac:dyDescent="0.25">
      <c r="A38" s="214" t="s">
        <v>145</v>
      </c>
      <c r="B38" s="215"/>
      <c r="C38" s="179" t="str">
        <f>+C13</f>
        <v>Mediante el desarrollo de programas y actividades permanentes de formación y actualización de formadores en patrimonio cultural.</v>
      </c>
      <c r="D38" s="180"/>
      <c r="E38" s="180"/>
      <c r="F38" s="180"/>
      <c r="G38" s="180"/>
      <c r="H38" s="180"/>
      <c r="I38" s="180"/>
      <c r="J38" s="180"/>
      <c r="K38" s="180"/>
      <c r="L38" s="180"/>
      <c r="M38" s="180"/>
      <c r="N38" s="180"/>
      <c r="O38" s="180"/>
      <c r="P38" s="180"/>
      <c r="Q38" s="180"/>
      <c r="R38" s="180"/>
      <c r="S38" s="180"/>
      <c r="T38" s="180"/>
      <c r="U38" s="180"/>
      <c r="V38" s="180"/>
      <c r="W38" s="180"/>
      <c r="X38" s="180"/>
      <c r="Y38" s="180"/>
      <c r="Z38" s="180"/>
      <c r="AA38" s="181"/>
    </row>
    <row r="39" spans="1:27" x14ac:dyDescent="0.25">
      <c r="A39" s="182" t="s">
        <v>16</v>
      </c>
      <c r="B39" s="183"/>
      <c r="C39" s="184"/>
      <c r="D39" s="185" t="s">
        <v>169</v>
      </c>
      <c r="E39" s="185" t="s">
        <v>24</v>
      </c>
      <c r="F39" s="185" t="s">
        <v>165</v>
      </c>
      <c r="G39" s="185" t="s">
        <v>172</v>
      </c>
      <c r="H39" s="186" t="s">
        <v>17</v>
      </c>
      <c r="I39" s="185" t="s">
        <v>23</v>
      </c>
      <c r="J39" s="187" t="s">
        <v>18</v>
      </c>
      <c r="K39" s="188"/>
      <c r="L39" s="189" t="s">
        <v>170</v>
      </c>
      <c r="M39" s="189"/>
      <c r="N39" s="189"/>
      <c r="O39" s="189"/>
      <c r="P39" s="189"/>
      <c r="Q39" s="189"/>
      <c r="R39" s="189"/>
      <c r="S39" s="189"/>
      <c r="T39" s="189"/>
      <c r="U39" s="189"/>
      <c r="V39" s="189"/>
      <c r="W39" s="189"/>
      <c r="X39" s="186" t="s">
        <v>8</v>
      </c>
      <c r="Y39" s="186"/>
      <c r="Z39" s="186"/>
      <c r="AA39" s="190" t="s">
        <v>183</v>
      </c>
    </row>
    <row r="40" spans="1:27" x14ac:dyDescent="0.25">
      <c r="A40" s="191"/>
      <c r="B40" s="192"/>
      <c r="C40" s="193"/>
      <c r="D40" s="194"/>
      <c r="E40" s="194"/>
      <c r="F40" s="194"/>
      <c r="G40" s="194"/>
      <c r="H40" s="186"/>
      <c r="I40" s="194"/>
      <c r="J40" s="189" t="s">
        <v>19</v>
      </c>
      <c r="K40" s="186" t="s">
        <v>20</v>
      </c>
      <c r="L40" s="186" t="s">
        <v>4</v>
      </c>
      <c r="M40" s="186"/>
      <c r="N40" s="186"/>
      <c r="O40" s="186" t="s">
        <v>5</v>
      </c>
      <c r="P40" s="186"/>
      <c r="Q40" s="186"/>
      <c r="R40" s="186" t="s">
        <v>6</v>
      </c>
      <c r="S40" s="186"/>
      <c r="T40" s="186"/>
      <c r="U40" s="186" t="s">
        <v>7</v>
      </c>
      <c r="V40" s="186"/>
      <c r="W40" s="186"/>
      <c r="X40" s="186"/>
      <c r="Y40" s="186"/>
      <c r="Z40" s="186"/>
      <c r="AA40" s="190"/>
    </row>
    <row r="41" spans="1:27" ht="30" x14ac:dyDescent="0.25">
      <c r="A41" s="191"/>
      <c r="B41" s="192"/>
      <c r="C41" s="193"/>
      <c r="D41" s="195"/>
      <c r="E41" s="195"/>
      <c r="F41" s="195"/>
      <c r="G41" s="195"/>
      <c r="H41" s="186"/>
      <c r="I41" s="195"/>
      <c r="J41" s="189"/>
      <c r="K41" s="186"/>
      <c r="L41" s="196" t="s">
        <v>167</v>
      </c>
      <c r="M41" s="196" t="s">
        <v>168</v>
      </c>
      <c r="N41" s="196" t="s">
        <v>21</v>
      </c>
      <c r="O41" s="196" t="s">
        <v>167</v>
      </c>
      <c r="P41" s="196" t="s">
        <v>168</v>
      </c>
      <c r="Q41" s="196" t="s">
        <v>21</v>
      </c>
      <c r="R41" s="196" t="s">
        <v>167</v>
      </c>
      <c r="S41" s="196" t="s">
        <v>168</v>
      </c>
      <c r="T41" s="196" t="s">
        <v>21</v>
      </c>
      <c r="U41" s="196" t="s">
        <v>167</v>
      </c>
      <c r="V41" s="196" t="s">
        <v>168</v>
      </c>
      <c r="W41" s="196" t="s">
        <v>21</v>
      </c>
      <c r="X41" s="196" t="s">
        <v>167</v>
      </c>
      <c r="Y41" s="197" t="s">
        <v>168</v>
      </c>
      <c r="Z41" s="197" t="s">
        <v>166</v>
      </c>
      <c r="AA41" s="198" t="s">
        <v>11</v>
      </c>
    </row>
    <row r="42" spans="1:27" ht="128.25" x14ac:dyDescent="0.25">
      <c r="A42" s="216" t="s">
        <v>196</v>
      </c>
      <c r="B42" s="216"/>
      <c r="C42" s="216"/>
      <c r="D42" s="200" t="s">
        <v>189</v>
      </c>
      <c r="E42" s="201">
        <v>0.03</v>
      </c>
      <c r="F42" s="202" t="s">
        <v>190</v>
      </c>
      <c r="G42" s="202" t="s">
        <v>38</v>
      </c>
      <c r="H42" s="202" t="s">
        <v>209</v>
      </c>
      <c r="I42" s="202" t="s">
        <v>191</v>
      </c>
      <c r="J42" s="203">
        <v>42736</v>
      </c>
      <c r="K42" s="203">
        <v>43099</v>
      </c>
      <c r="L42" s="204">
        <v>8</v>
      </c>
      <c r="M42" s="202">
        <v>11</v>
      </c>
      <c r="N42" s="205" t="s">
        <v>369</v>
      </c>
      <c r="O42" s="204">
        <v>2</v>
      </c>
      <c r="P42" s="202">
        <v>1</v>
      </c>
      <c r="Q42" s="205" t="s">
        <v>437</v>
      </c>
      <c r="R42" s="204">
        <v>0</v>
      </c>
      <c r="S42" s="202"/>
      <c r="T42" s="202"/>
      <c r="U42" s="204">
        <v>0</v>
      </c>
      <c r="V42" s="202"/>
      <c r="W42" s="202"/>
      <c r="X42" s="206">
        <f t="shared" ref="X42:Y42" si="2">+SUM(L42,O42,R42,U42)</f>
        <v>10</v>
      </c>
      <c r="Y42" s="206">
        <f t="shared" si="2"/>
        <v>12</v>
      </c>
      <c r="Z42" s="207">
        <f>IFERROR(Y42/X42,"")</f>
        <v>1.2</v>
      </c>
      <c r="AA42" s="208" t="s">
        <v>430</v>
      </c>
    </row>
    <row r="43" spans="1:27" ht="15.75" x14ac:dyDescent="0.25">
      <c r="A43" s="44"/>
      <c r="B43" s="44"/>
      <c r="C43" s="44"/>
      <c r="D43" s="44"/>
      <c r="E43" s="44"/>
      <c r="F43" s="44"/>
      <c r="G43" s="44"/>
      <c r="H43" s="44"/>
      <c r="I43" s="44"/>
      <c r="J43" s="44"/>
      <c r="K43" s="124"/>
      <c r="L43" s="125"/>
      <c r="M43" s="125"/>
      <c r="N43" s="125"/>
      <c r="O43" s="125"/>
      <c r="P43" s="224"/>
      <c r="Q43" s="224"/>
      <c r="R43" s="224"/>
      <c r="S43" s="224"/>
      <c r="T43" s="224"/>
      <c r="U43" s="224"/>
      <c r="V43" s="224"/>
      <c r="W43" s="224"/>
      <c r="X43" s="224"/>
      <c r="Y43" s="224"/>
      <c r="Z43" s="224"/>
      <c r="AA43" s="213">
        <f>+Z42*E42</f>
        <v>3.5999999999999997E-2</v>
      </c>
    </row>
    <row r="44" spans="1:27" x14ac:dyDescent="0.25">
      <c r="A44" s="214" t="s">
        <v>145</v>
      </c>
      <c r="B44" s="215"/>
      <c r="C44" s="225" t="str">
        <f>+O11</f>
        <v>Mediante la consolidación de acciones que contribuyan al fortalecimiento del Museo de Bogotá como plataforma para desarrollar la apropiación del patrimonio cultural de la ciudad.</v>
      </c>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7"/>
    </row>
    <row r="45" spans="1:27" x14ac:dyDescent="0.25">
      <c r="A45" s="182" t="s">
        <v>16</v>
      </c>
      <c r="B45" s="183"/>
      <c r="C45" s="184"/>
      <c r="D45" s="185" t="s">
        <v>171</v>
      </c>
      <c r="E45" s="185" t="s">
        <v>24</v>
      </c>
      <c r="F45" s="185" t="s">
        <v>165</v>
      </c>
      <c r="G45" s="185" t="s">
        <v>172</v>
      </c>
      <c r="H45" s="186" t="s">
        <v>17</v>
      </c>
      <c r="I45" s="185" t="s">
        <v>23</v>
      </c>
      <c r="J45" s="187" t="s">
        <v>18</v>
      </c>
      <c r="K45" s="188"/>
      <c r="L45" s="189" t="s">
        <v>170</v>
      </c>
      <c r="M45" s="189"/>
      <c r="N45" s="189"/>
      <c r="O45" s="189"/>
      <c r="P45" s="189"/>
      <c r="Q45" s="189"/>
      <c r="R45" s="189"/>
      <c r="S45" s="189"/>
      <c r="T45" s="189"/>
      <c r="U45" s="189"/>
      <c r="V45" s="189"/>
      <c r="W45" s="189"/>
      <c r="X45" s="186" t="s">
        <v>8</v>
      </c>
      <c r="Y45" s="186"/>
      <c r="Z45" s="186"/>
      <c r="AA45" s="190" t="s">
        <v>183</v>
      </c>
    </row>
    <row r="46" spans="1:27" x14ac:dyDescent="0.25">
      <c r="A46" s="191"/>
      <c r="B46" s="192"/>
      <c r="C46" s="193"/>
      <c r="D46" s="194"/>
      <c r="E46" s="194"/>
      <c r="F46" s="194"/>
      <c r="G46" s="194"/>
      <c r="H46" s="186"/>
      <c r="I46" s="194"/>
      <c r="J46" s="189" t="s">
        <v>19</v>
      </c>
      <c r="K46" s="186" t="s">
        <v>20</v>
      </c>
      <c r="L46" s="186" t="s">
        <v>4</v>
      </c>
      <c r="M46" s="186"/>
      <c r="N46" s="186"/>
      <c r="O46" s="186" t="s">
        <v>5</v>
      </c>
      <c r="P46" s="186"/>
      <c r="Q46" s="186"/>
      <c r="R46" s="186" t="s">
        <v>6</v>
      </c>
      <c r="S46" s="186"/>
      <c r="T46" s="186"/>
      <c r="U46" s="186" t="s">
        <v>7</v>
      </c>
      <c r="V46" s="186"/>
      <c r="W46" s="186"/>
      <c r="X46" s="186"/>
      <c r="Y46" s="186"/>
      <c r="Z46" s="186"/>
      <c r="AA46" s="190"/>
    </row>
    <row r="47" spans="1:27" ht="30" x14ac:dyDescent="0.25">
      <c r="A47" s="191"/>
      <c r="B47" s="192"/>
      <c r="C47" s="193"/>
      <c r="D47" s="195"/>
      <c r="E47" s="195"/>
      <c r="F47" s="195"/>
      <c r="G47" s="195"/>
      <c r="H47" s="186"/>
      <c r="I47" s="195"/>
      <c r="J47" s="189"/>
      <c r="K47" s="186"/>
      <c r="L47" s="196" t="s">
        <v>167</v>
      </c>
      <c r="M47" s="196" t="s">
        <v>168</v>
      </c>
      <c r="N47" s="196" t="s">
        <v>21</v>
      </c>
      <c r="O47" s="196" t="s">
        <v>167</v>
      </c>
      <c r="P47" s="196" t="s">
        <v>168</v>
      </c>
      <c r="Q47" s="196" t="s">
        <v>21</v>
      </c>
      <c r="R47" s="196" t="s">
        <v>167</v>
      </c>
      <c r="S47" s="196" t="s">
        <v>168</v>
      </c>
      <c r="T47" s="196" t="s">
        <v>21</v>
      </c>
      <c r="U47" s="196" t="s">
        <v>167</v>
      </c>
      <c r="V47" s="196" t="s">
        <v>168</v>
      </c>
      <c r="W47" s="196" t="s">
        <v>21</v>
      </c>
      <c r="X47" s="196" t="s">
        <v>167</v>
      </c>
      <c r="Y47" s="197" t="s">
        <v>168</v>
      </c>
      <c r="Z47" s="197" t="s">
        <v>166</v>
      </c>
      <c r="AA47" s="198" t="s">
        <v>11</v>
      </c>
    </row>
    <row r="48" spans="1:27" ht="299.25" x14ac:dyDescent="0.25">
      <c r="A48" s="228" t="s">
        <v>184</v>
      </c>
      <c r="B48" s="229"/>
      <c r="C48" s="230"/>
      <c r="D48" s="200" t="s">
        <v>251</v>
      </c>
      <c r="E48" s="231">
        <v>0.05</v>
      </c>
      <c r="F48" s="202" t="s">
        <v>250</v>
      </c>
      <c r="G48" s="202" t="s">
        <v>38</v>
      </c>
      <c r="H48" s="202" t="s">
        <v>244</v>
      </c>
      <c r="I48" s="202" t="s">
        <v>188</v>
      </c>
      <c r="J48" s="203">
        <v>42736</v>
      </c>
      <c r="K48" s="203">
        <v>43099</v>
      </c>
      <c r="L48" s="201">
        <v>0.1</v>
      </c>
      <c r="M48" s="201">
        <v>0.1</v>
      </c>
      <c r="N48" s="205" t="s">
        <v>375</v>
      </c>
      <c r="O48" s="201">
        <v>0.2</v>
      </c>
      <c r="P48" s="201">
        <v>0.3</v>
      </c>
      <c r="Q48" s="205" t="s">
        <v>438</v>
      </c>
      <c r="R48" s="201">
        <v>0.3</v>
      </c>
      <c r="S48" s="202"/>
      <c r="T48" s="202"/>
      <c r="U48" s="201">
        <v>0.4</v>
      </c>
      <c r="V48" s="202"/>
      <c r="W48" s="202"/>
      <c r="X48" s="206">
        <f t="shared" ref="X48:Y56" si="3">+SUM(L48,O48,R48,U48)</f>
        <v>1</v>
      </c>
      <c r="Y48" s="206">
        <f t="shared" si="3"/>
        <v>0.4</v>
      </c>
      <c r="Z48" s="207">
        <f t="shared" ref="Z48:Z56" si="4">IFERROR(Y48/X48,"")</f>
        <v>0.4</v>
      </c>
      <c r="AA48" s="232" t="s">
        <v>376</v>
      </c>
    </row>
    <row r="49" spans="1:27" ht="85.5" x14ac:dyDescent="0.25">
      <c r="A49" s="228" t="s">
        <v>185</v>
      </c>
      <c r="B49" s="229"/>
      <c r="C49" s="230"/>
      <c r="D49" s="200" t="s">
        <v>248</v>
      </c>
      <c r="E49" s="231">
        <v>0.03</v>
      </c>
      <c r="F49" s="202" t="s">
        <v>249</v>
      </c>
      <c r="G49" s="202" t="s">
        <v>38</v>
      </c>
      <c r="H49" s="202" t="s">
        <v>243</v>
      </c>
      <c r="I49" s="202" t="s">
        <v>188</v>
      </c>
      <c r="J49" s="203">
        <v>42736</v>
      </c>
      <c r="K49" s="203">
        <v>43099</v>
      </c>
      <c r="L49" s="201">
        <v>0.2</v>
      </c>
      <c r="M49" s="201">
        <v>0.2</v>
      </c>
      <c r="N49" s="205" t="s">
        <v>373</v>
      </c>
      <c r="O49" s="201">
        <v>0.2</v>
      </c>
      <c r="P49" s="201">
        <v>0.15</v>
      </c>
      <c r="Q49" s="205" t="s">
        <v>445</v>
      </c>
      <c r="R49" s="201">
        <v>0.3</v>
      </c>
      <c r="S49" s="202"/>
      <c r="T49" s="202"/>
      <c r="U49" s="201">
        <v>0.3</v>
      </c>
      <c r="V49" s="202"/>
      <c r="W49" s="202"/>
      <c r="X49" s="206">
        <f t="shared" si="3"/>
        <v>1</v>
      </c>
      <c r="Y49" s="206">
        <f t="shared" si="3"/>
        <v>0.35</v>
      </c>
      <c r="Z49" s="207">
        <f t="shared" si="4"/>
        <v>0.35</v>
      </c>
      <c r="AA49" s="232" t="s">
        <v>374</v>
      </c>
    </row>
    <row r="50" spans="1:27" ht="199.5" x14ac:dyDescent="0.25">
      <c r="A50" s="228" t="s">
        <v>186</v>
      </c>
      <c r="B50" s="229"/>
      <c r="C50" s="230"/>
      <c r="D50" s="200" t="s">
        <v>247</v>
      </c>
      <c r="E50" s="231">
        <v>0.03</v>
      </c>
      <c r="F50" s="202" t="s">
        <v>241</v>
      </c>
      <c r="G50" s="202" t="s">
        <v>38</v>
      </c>
      <c r="H50" s="202" t="s">
        <v>242</v>
      </c>
      <c r="I50" s="202" t="s">
        <v>188</v>
      </c>
      <c r="J50" s="203">
        <v>42736</v>
      </c>
      <c r="K50" s="203">
        <v>43099</v>
      </c>
      <c r="L50" s="204">
        <v>100</v>
      </c>
      <c r="M50" s="202">
        <v>100</v>
      </c>
      <c r="N50" s="205" t="s">
        <v>371</v>
      </c>
      <c r="O50" s="204">
        <v>200</v>
      </c>
      <c r="P50" s="202">
        <v>150</v>
      </c>
      <c r="Q50" s="233" t="s">
        <v>443</v>
      </c>
      <c r="R50" s="204">
        <v>200</v>
      </c>
      <c r="S50" s="202"/>
      <c r="T50" s="202"/>
      <c r="U50" s="204">
        <v>150</v>
      </c>
      <c r="V50" s="202"/>
      <c r="W50" s="202"/>
      <c r="X50" s="206">
        <f t="shared" si="3"/>
        <v>650</v>
      </c>
      <c r="Y50" s="206">
        <f t="shared" si="3"/>
        <v>250</v>
      </c>
      <c r="Z50" s="207">
        <f t="shared" si="4"/>
        <v>0.38461538461538464</v>
      </c>
      <c r="AA50" s="232" t="s">
        <v>372</v>
      </c>
    </row>
    <row r="51" spans="1:27" ht="71.25" x14ac:dyDescent="0.25">
      <c r="A51" s="216" t="s">
        <v>343</v>
      </c>
      <c r="B51" s="216"/>
      <c r="C51" s="216"/>
      <c r="D51" s="200" t="s">
        <v>253</v>
      </c>
      <c r="E51" s="231">
        <v>0.05</v>
      </c>
      <c r="F51" s="202" t="s">
        <v>187</v>
      </c>
      <c r="G51" s="202" t="s">
        <v>38</v>
      </c>
      <c r="H51" s="202" t="s">
        <v>208</v>
      </c>
      <c r="I51" s="202" t="s">
        <v>199</v>
      </c>
      <c r="J51" s="203">
        <v>42736</v>
      </c>
      <c r="K51" s="203">
        <v>43099</v>
      </c>
      <c r="L51" s="234">
        <v>10000</v>
      </c>
      <c r="M51" s="234">
        <v>10470</v>
      </c>
      <c r="N51" s="205" t="s">
        <v>377</v>
      </c>
      <c r="O51" s="235">
        <v>10000</v>
      </c>
      <c r="P51" s="236">
        <f>23887-M51</f>
        <v>13417</v>
      </c>
      <c r="Q51" s="205" t="s">
        <v>440</v>
      </c>
      <c r="R51" s="204"/>
      <c r="S51" s="202"/>
      <c r="T51" s="202"/>
      <c r="U51" s="235">
        <v>5000</v>
      </c>
      <c r="V51" s="202"/>
      <c r="W51" s="202"/>
      <c r="X51" s="237">
        <f t="shared" si="3"/>
        <v>25000</v>
      </c>
      <c r="Y51" s="206">
        <f t="shared" si="3"/>
        <v>23887</v>
      </c>
      <c r="Z51" s="207">
        <f t="shared" si="4"/>
        <v>0.95548</v>
      </c>
      <c r="AA51" s="232" t="s">
        <v>383</v>
      </c>
    </row>
    <row r="52" spans="1:27" ht="156.75" x14ac:dyDescent="0.25">
      <c r="A52" s="216" t="s">
        <v>342</v>
      </c>
      <c r="B52" s="216"/>
      <c r="C52" s="216"/>
      <c r="D52" s="200" t="s">
        <v>252</v>
      </c>
      <c r="E52" s="231">
        <v>0.05</v>
      </c>
      <c r="F52" s="202" t="s">
        <v>187</v>
      </c>
      <c r="G52" s="202" t="s">
        <v>38</v>
      </c>
      <c r="H52" s="202" t="s">
        <v>208</v>
      </c>
      <c r="I52" s="202" t="s">
        <v>199</v>
      </c>
      <c r="J52" s="203">
        <v>42736</v>
      </c>
      <c r="K52" s="203">
        <v>43099</v>
      </c>
      <c r="L52" s="234">
        <v>51000</v>
      </c>
      <c r="M52" s="234">
        <v>111995</v>
      </c>
      <c r="N52" s="205" t="s">
        <v>378</v>
      </c>
      <c r="O52" s="234">
        <v>42000</v>
      </c>
      <c r="P52" s="236">
        <f>212063-M52+126970</f>
        <v>227038</v>
      </c>
      <c r="Q52" s="205" t="s">
        <v>444</v>
      </c>
      <c r="R52" s="238">
        <v>177000</v>
      </c>
      <c r="S52" s="202"/>
      <c r="T52" s="202"/>
      <c r="U52" s="234">
        <v>249500</v>
      </c>
      <c r="V52" s="202"/>
      <c r="W52" s="239"/>
      <c r="X52" s="237">
        <f t="shared" si="3"/>
        <v>519500</v>
      </c>
      <c r="Y52" s="206">
        <f t="shared" si="3"/>
        <v>339033</v>
      </c>
      <c r="Z52" s="207">
        <f t="shared" si="4"/>
        <v>0.652614051973051</v>
      </c>
      <c r="AA52" s="232" t="s">
        <v>383</v>
      </c>
    </row>
    <row r="53" spans="1:27" ht="71.25" x14ac:dyDescent="0.25">
      <c r="A53" s="216" t="s">
        <v>341</v>
      </c>
      <c r="B53" s="216"/>
      <c r="C53" s="216"/>
      <c r="D53" s="200" t="s">
        <v>259</v>
      </c>
      <c r="E53" s="231">
        <v>0.05</v>
      </c>
      <c r="F53" s="202" t="s">
        <v>187</v>
      </c>
      <c r="G53" s="202" t="s">
        <v>38</v>
      </c>
      <c r="H53" s="202" t="s">
        <v>245</v>
      </c>
      <c r="I53" s="202" t="s">
        <v>188</v>
      </c>
      <c r="J53" s="203">
        <v>42736</v>
      </c>
      <c r="K53" s="203">
        <v>43099</v>
      </c>
      <c r="L53" s="234">
        <v>8000</v>
      </c>
      <c r="M53" s="234">
        <v>10376</v>
      </c>
      <c r="N53" s="205" t="s">
        <v>379</v>
      </c>
      <c r="O53" s="235">
        <v>9000</v>
      </c>
      <c r="P53" s="236">
        <f>23703-M53</f>
        <v>13327</v>
      </c>
      <c r="Q53" s="205" t="s">
        <v>441</v>
      </c>
      <c r="R53" s="234">
        <v>9000</v>
      </c>
      <c r="S53" s="202"/>
      <c r="T53" s="202"/>
      <c r="U53" s="235">
        <v>9000</v>
      </c>
      <c r="V53" s="202"/>
      <c r="W53" s="202"/>
      <c r="X53" s="237">
        <f t="shared" si="3"/>
        <v>35000</v>
      </c>
      <c r="Y53" s="206">
        <f t="shared" si="3"/>
        <v>23703</v>
      </c>
      <c r="Z53" s="207">
        <f t="shared" si="4"/>
        <v>0.6772285714285714</v>
      </c>
      <c r="AA53" s="232" t="s">
        <v>383</v>
      </c>
    </row>
    <row r="54" spans="1:27" ht="142.5" x14ac:dyDescent="0.25">
      <c r="A54" s="216" t="s">
        <v>340</v>
      </c>
      <c r="B54" s="216"/>
      <c r="C54" s="216"/>
      <c r="D54" s="200" t="s">
        <v>260</v>
      </c>
      <c r="E54" s="231">
        <v>0.02</v>
      </c>
      <c r="F54" s="202" t="s">
        <v>187</v>
      </c>
      <c r="G54" s="202" t="s">
        <v>38</v>
      </c>
      <c r="H54" s="202" t="s">
        <v>208</v>
      </c>
      <c r="I54" s="202" t="s">
        <v>199</v>
      </c>
      <c r="J54" s="203">
        <v>42736</v>
      </c>
      <c r="K54" s="203">
        <v>43099</v>
      </c>
      <c r="L54" s="204">
        <v>435</v>
      </c>
      <c r="M54" s="202">
        <v>313</v>
      </c>
      <c r="N54" s="205" t="s">
        <v>380</v>
      </c>
      <c r="O54" s="204">
        <v>435</v>
      </c>
      <c r="P54" s="202">
        <f>1296-M54</f>
        <v>983</v>
      </c>
      <c r="Q54" s="205" t="s">
        <v>442</v>
      </c>
      <c r="R54" s="235">
        <v>435</v>
      </c>
      <c r="S54" s="202"/>
      <c r="T54" s="202"/>
      <c r="U54" s="204">
        <v>435</v>
      </c>
      <c r="V54" s="202"/>
      <c r="W54" s="202"/>
      <c r="X54" s="206">
        <f t="shared" si="3"/>
        <v>1740</v>
      </c>
      <c r="Y54" s="206">
        <f t="shared" si="3"/>
        <v>1296</v>
      </c>
      <c r="Z54" s="207">
        <f t="shared" si="4"/>
        <v>0.7448275862068966</v>
      </c>
      <c r="AA54" s="232" t="s">
        <v>383</v>
      </c>
    </row>
    <row r="55" spans="1:27" ht="142.5" x14ac:dyDescent="0.25">
      <c r="A55" s="216" t="s">
        <v>339</v>
      </c>
      <c r="B55" s="216"/>
      <c r="C55" s="216"/>
      <c r="D55" s="200" t="s">
        <v>261</v>
      </c>
      <c r="E55" s="231">
        <v>0.02</v>
      </c>
      <c r="F55" s="202" t="s">
        <v>187</v>
      </c>
      <c r="G55" s="202" t="s">
        <v>38</v>
      </c>
      <c r="H55" s="202" t="s">
        <v>208</v>
      </c>
      <c r="I55" s="202" t="s">
        <v>199</v>
      </c>
      <c r="J55" s="203">
        <v>42736</v>
      </c>
      <c r="K55" s="203">
        <v>43099</v>
      </c>
      <c r="L55" s="204">
        <v>260</v>
      </c>
      <c r="M55" s="202">
        <v>24</v>
      </c>
      <c r="N55" s="205" t="s">
        <v>381</v>
      </c>
      <c r="O55" s="204">
        <v>260</v>
      </c>
      <c r="P55" s="202">
        <f>298-M55</f>
        <v>274</v>
      </c>
      <c r="Q55" s="205" t="s">
        <v>446</v>
      </c>
      <c r="R55" s="204">
        <v>260</v>
      </c>
      <c r="S55" s="202"/>
      <c r="T55" s="202"/>
      <c r="U55" s="204">
        <v>260</v>
      </c>
      <c r="V55" s="202"/>
      <c r="W55" s="202"/>
      <c r="X55" s="206">
        <f t="shared" si="3"/>
        <v>1040</v>
      </c>
      <c r="Y55" s="206">
        <f t="shared" si="3"/>
        <v>298</v>
      </c>
      <c r="Z55" s="207">
        <f t="shared" si="4"/>
        <v>0.28653846153846152</v>
      </c>
      <c r="AA55" s="232" t="s">
        <v>448</v>
      </c>
    </row>
    <row r="56" spans="1:27" ht="42.75" x14ac:dyDescent="0.25">
      <c r="A56" s="216" t="s">
        <v>234</v>
      </c>
      <c r="B56" s="216"/>
      <c r="C56" s="216"/>
      <c r="D56" s="200" t="s">
        <v>235</v>
      </c>
      <c r="E56" s="231">
        <v>0.02</v>
      </c>
      <c r="F56" s="202" t="s">
        <v>236</v>
      </c>
      <c r="G56" s="202" t="s">
        <v>38</v>
      </c>
      <c r="H56" s="202" t="s">
        <v>208</v>
      </c>
      <c r="I56" s="202" t="s">
        <v>199</v>
      </c>
      <c r="J56" s="203">
        <v>42736</v>
      </c>
      <c r="K56" s="203">
        <v>43099</v>
      </c>
      <c r="L56" s="201">
        <v>0.25</v>
      </c>
      <c r="M56" s="201">
        <v>0.3</v>
      </c>
      <c r="N56" s="205" t="s">
        <v>382</v>
      </c>
      <c r="O56" s="201">
        <v>0.25</v>
      </c>
      <c r="P56" s="201">
        <f>60%-M56</f>
        <v>0.3</v>
      </c>
      <c r="Q56" s="205" t="s">
        <v>439</v>
      </c>
      <c r="R56" s="201">
        <v>0.25</v>
      </c>
      <c r="S56" s="202"/>
      <c r="T56" s="202"/>
      <c r="U56" s="201">
        <v>0.25</v>
      </c>
      <c r="V56" s="202"/>
      <c r="W56" s="202"/>
      <c r="X56" s="206">
        <f t="shared" si="3"/>
        <v>1</v>
      </c>
      <c r="Y56" s="206">
        <f t="shared" si="3"/>
        <v>0.6</v>
      </c>
      <c r="Z56" s="207">
        <f t="shared" si="4"/>
        <v>0.6</v>
      </c>
      <c r="AA56" s="232" t="s">
        <v>383</v>
      </c>
    </row>
    <row r="57" spans="1:27" ht="15.75" x14ac:dyDescent="0.25">
      <c r="A57" s="44"/>
      <c r="B57" s="44"/>
      <c r="C57" s="44"/>
      <c r="D57" s="44"/>
      <c r="E57" s="44"/>
      <c r="F57" s="44"/>
      <c r="G57" s="44"/>
      <c r="H57" s="44"/>
      <c r="I57" s="44"/>
      <c r="J57" s="44"/>
      <c r="K57" s="124"/>
      <c r="L57" s="125"/>
      <c r="M57" s="125"/>
      <c r="N57" s="125"/>
      <c r="O57" s="125"/>
      <c r="P57" s="224"/>
      <c r="Q57" s="224"/>
      <c r="R57" s="224"/>
      <c r="S57" s="224"/>
      <c r="T57" s="224"/>
      <c r="U57" s="224"/>
      <c r="V57" s="224"/>
      <c r="W57" s="224"/>
      <c r="X57" s="224"/>
      <c r="Y57" s="224"/>
      <c r="Z57" s="224"/>
      <c r="AA57" s="240">
        <f>+SUMPRODUCT(Z48:Z56,E48:E56)</f>
        <v>0.18893191366344983</v>
      </c>
    </row>
    <row r="58" spans="1:27" x14ac:dyDescent="0.25">
      <c r="A58" s="214" t="s">
        <v>145</v>
      </c>
      <c r="B58" s="215"/>
      <c r="C58" s="225" t="str">
        <f>+O12</f>
        <v>Mediante el desarrollo de inventarios, valoración y catalogación del patrimonio material e inmaterial en las localidades de la ciudad.</v>
      </c>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7"/>
    </row>
    <row r="59" spans="1:27" x14ac:dyDescent="0.25">
      <c r="A59" s="182" t="s">
        <v>16</v>
      </c>
      <c r="B59" s="183"/>
      <c r="C59" s="184"/>
      <c r="D59" s="185" t="s">
        <v>171</v>
      </c>
      <c r="E59" s="185" t="s">
        <v>24</v>
      </c>
      <c r="F59" s="185" t="s">
        <v>165</v>
      </c>
      <c r="G59" s="185" t="s">
        <v>172</v>
      </c>
      <c r="H59" s="186" t="s">
        <v>17</v>
      </c>
      <c r="I59" s="185" t="s">
        <v>23</v>
      </c>
      <c r="J59" s="187" t="s">
        <v>18</v>
      </c>
      <c r="K59" s="188"/>
      <c r="L59" s="189" t="s">
        <v>170</v>
      </c>
      <c r="M59" s="189"/>
      <c r="N59" s="189"/>
      <c r="O59" s="189"/>
      <c r="P59" s="189"/>
      <c r="Q59" s="189"/>
      <c r="R59" s="189"/>
      <c r="S59" s="189"/>
      <c r="T59" s="189"/>
      <c r="U59" s="189"/>
      <c r="V59" s="189"/>
      <c r="W59" s="189"/>
      <c r="X59" s="186" t="s">
        <v>8</v>
      </c>
      <c r="Y59" s="186"/>
      <c r="Z59" s="186"/>
      <c r="AA59" s="190" t="s">
        <v>183</v>
      </c>
    </row>
    <row r="60" spans="1:27" x14ac:dyDescent="0.25">
      <c r="A60" s="191"/>
      <c r="B60" s="192"/>
      <c r="C60" s="193"/>
      <c r="D60" s="194"/>
      <c r="E60" s="194"/>
      <c r="F60" s="194"/>
      <c r="G60" s="194"/>
      <c r="H60" s="186"/>
      <c r="I60" s="194"/>
      <c r="J60" s="189" t="s">
        <v>19</v>
      </c>
      <c r="K60" s="186" t="s">
        <v>20</v>
      </c>
      <c r="L60" s="186" t="s">
        <v>4</v>
      </c>
      <c r="M60" s="186"/>
      <c r="N60" s="186"/>
      <c r="O60" s="186" t="s">
        <v>5</v>
      </c>
      <c r="P60" s="186"/>
      <c r="Q60" s="186"/>
      <c r="R60" s="186" t="s">
        <v>6</v>
      </c>
      <c r="S60" s="186"/>
      <c r="T60" s="186"/>
      <c r="U60" s="186" t="s">
        <v>7</v>
      </c>
      <c r="V60" s="186"/>
      <c r="W60" s="186"/>
      <c r="X60" s="186"/>
      <c r="Y60" s="186"/>
      <c r="Z60" s="186"/>
      <c r="AA60" s="190"/>
    </row>
    <row r="61" spans="1:27" ht="30" x14ac:dyDescent="0.25">
      <c r="A61" s="191"/>
      <c r="B61" s="192"/>
      <c r="C61" s="193"/>
      <c r="D61" s="195"/>
      <c r="E61" s="195"/>
      <c r="F61" s="195"/>
      <c r="G61" s="195"/>
      <c r="H61" s="186"/>
      <c r="I61" s="195"/>
      <c r="J61" s="189"/>
      <c r="K61" s="186"/>
      <c r="L61" s="196" t="s">
        <v>167</v>
      </c>
      <c r="M61" s="196" t="s">
        <v>168</v>
      </c>
      <c r="N61" s="196" t="s">
        <v>21</v>
      </c>
      <c r="O61" s="196" t="s">
        <v>167</v>
      </c>
      <c r="P61" s="196" t="s">
        <v>168</v>
      </c>
      <c r="Q61" s="196" t="s">
        <v>21</v>
      </c>
      <c r="R61" s="196" t="s">
        <v>167</v>
      </c>
      <c r="S61" s="196" t="s">
        <v>168</v>
      </c>
      <c r="T61" s="196" t="s">
        <v>21</v>
      </c>
      <c r="U61" s="196" t="s">
        <v>167</v>
      </c>
      <c r="V61" s="196" t="s">
        <v>168</v>
      </c>
      <c r="W61" s="196" t="s">
        <v>21</v>
      </c>
      <c r="X61" s="196" t="s">
        <v>167</v>
      </c>
      <c r="Y61" s="197" t="s">
        <v>168</v>
      </c>
      <c r="Z61" s="197" t="s">
        <v>166</v>
      </c>
      <c r="AA61" s="198" t="s">
        <v>11</v>
      </c>
    </row>
    <row r="62" spans="1:27" ht="156.75" x14ac:dyDescent="0.25">
      <c r="A62" s="199" t="s">
        <v>231</v>
      </c>
      <c r="B62" s="199"/>
      <c r="C62" s="199"/>
      <c r="D62" s="200" t="s">
        <v>232</v>
      </c>
      <c r="E62" s="231">
        <v>0.04</v>
      </c>
      <c r="F62" s="202" t="s">
        <v>233</v>
      </c>
      <c r="G62" s="202" t="s">
        <v>38</v>
      </c>
      <c r="H62" s="202" t="s">
        <v>226</v>
      </c>
      <c r="I62" s="202" t="s">
        <v>246</v>
      </c>
      <c r="J62" s="203">
        <v>42736</v>
      </c>
      <c r="K62" s="203">
        <v>43099</v>
      </c>
      <c r="L62" s="204">
        <v>0</v>
      </c>
      <c r="M62" s="202">
        <v>0</v>
      </c>
      <c r="N62" s="205" t="s">
        <v>384</v>
      </c>
      <c r="O62" s="204">
        <v>100</v>
      </c>
      <c r="P62" s="202">
        <v>0</v>
      </c>
      <c r="Q62" s="205" t="s">
        <v>449</v>
      </c>
      <c r="R62" s="204">
        <v>150</v>
      </c>
      <c r="S62" s="202"/>
      <c r="T62" s="202"/>
      <c r="U62" s="204">
        <v>450</v>
      </c>
      <c r="V62" s="202"/>
      <c r="W62" s="202"/>
      <c r="X62" s="206">
        <f t="shared" ref="X62:Y62" si="5">+SUM(L62,O62,R62,U62)</f>
        <v>700</v>
      </c>
      <c r="Y62" s="206">
        <f t="shared" si="5"/>
        <v>0</v>
      </c>
      <c r="Z62" s="207">
        <f>IFERROR(Y62/X62,"")</f>
        <v>0</v>
      </c>
      <c r="AA62" s="232" t="s">
        <v>389</v>
      </c>
    </row>
    <row r="63" spans="1:27" ht="15.75" x14ac:dyDescent="0.25">
      <c r="A63" s="44"/>
      <c r="B63" s="44"/>
      <c r="C63" s="44"/>
      <c r="D63" s="44"/>
      <c r="E63" s="44"/>
      <c r="F63" s="44"/>
      <c r="G63" s="44"/>
      <c r="H63" s="44"/>
      <c r="I63" s="44"/>
      <c r="J63" s="44"/>
      <c r="K63" s="124"/>
      <c r="L63" s="125"/>
      <c r="M63" s="125"/>
      <c r="N63" s="125"/>
      <c r="O63" s="125"/>
      <c r="P63" s="224"/>
      <c r="Q63" s="224"/>
      <c r="R63" s="224"/>
      <c r="S63" s="224"/>
      <c r="T63" s="224"/>
      <c r="U63" s="224"/>
      <c r="V63" s="224"/>
      <c r="W63" s="224"/>
      <c r="X63" s="224"/>
      <c r="Y63" s="224"/>
      <c r="Z63" s="224"/>
      <c r="AA63" s="213">
        <f>+Z62*E62</f>
        <v>0</v>
      </c>
    </row>
    <row r="64" spans="1:27" x14ac:dyDescent="0.25">
      <c r="A64" s="214" t="s">
        <v>145</v>
      </c>
      <c r="B64" s="215"/>
      <c r="C64" s="225" t="str">
        <f>+O13</f>
        <v>Mediante la realización de actividades educativas y culturales en el campo del patrimonio cultural a través de los cuales se divulgue el patrimonio cultural tangible e intangible del Distrito Capital y se vincule a la ciudadanía.</v>
      </c>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7"/>
    </row>
    <row r="65" spans="1:27" x14ac:dyDescent="0.25">
      <c r="A65" s="182" t="s">
        <v>16</v>
      </c>
      <c r="B65" s="183"/>
      <c r="C65" s="184"/>
      <c r="D65" s="185" t="s">
        <v>171</v>
      </c>
      <c r="E65" s="185" t="s">
        <v>24</v>
      </c>
      <c r="F65" s="185" t="s">
        <v>165</v>
      </c>
      <c r="G65" s="185" t="s">
        <v>172</v>
      </c>
      <c r="H65" s="186" t="s">
        <v>17</v>
      </c>
      <c r="I65" s="185" t="s">
        <v>23</v>
      </c>
      <c r="J65" s="187" t="s">
        <v>18</v>
      </c>
      <c r="K65" s="188"/>
      <c r="L65" s="189" t="s">
        <v>170</v>
      </c>
      <c r="M65" s="189"/>
      <c r="N65" s="189"/>
      <c r="O65" s="189"/>
      <c r="P65" s="189"/>
      <c r="Q65" s="189"/>
      <c r="R65" s="189"/>
      <c r="S65" s="189"/>
      <c r="T65" s="189"/>
      <c r="U65" s="189"/>
      <c r="V65" s="189"/>
      <c r="W65" s="189"/>
      <c r="X65" s="186" t="s">
        <v>8</v>
      </c>
      <c r="Y65" s="186"/>
      <c r="Z65" s="186"/>
      <c r="AA65" s="190" t="s">
        <v>183</v>
      </c>
    </row>
    <row r="66" spans="1:27" x14ac:dyDescent="0.25">
      <c r="A66" s="191"/>
      <c r="B66" s="192"/>
      <c r="C66" s="193"/>
      <c r="D66" s="194"/>
      <c r="E66" s="194"/>
      <c r="F66" s="194"/>
      <c r="G66" s="194"/>
      <c r="H66" s="186"/>
      <c r="I66" s="194"/>
      <c r="J66" s="189" t="s">
        <v>19</v>
      </c>
      <c r="K66" s="186" t="s">
        <v>20</v>
      </c>
      <c r="L66" s="186" t="s">
        <v>4</v>
      </c>
      <c r="M66" s="186"/>
      <c r="N66" s="186"/>
      <c r="O66" s="186" t="s">
        <v>5</v>
      </c>
      <c r="P66" s="186"/>
      <c r="Q66" s="186"/>
      <c r="R66" s="186" t="s">
        <v>6</v>
      </c>
      <c r="S66" s="186"/>
      <c r="T66" s="186"/>
      <c r="U66" s="186" t="s">
        <v>7</v>
      </c>
      <c r="V66" s="186"/>
      <c r="W66" s="186"/>
      <c r="X66" s="186"/>
      <c r="Y66" s="186"/>
      <c r="Z66" s="186"/>
      <c r="AA66" s="190"/>
    </row>
    <row r="67" spans="1:27" ht="30" x14ac:dyDescent="0.25">
      <c r="A67" s="191"/>
      <c r="B67" s="192"/>
      <c r="C67" s="193"/>
      <c r="D67" s="195"/>
      <c r="E67" s="195"/>
      <c r="F67" s="195"/>
      <c r="G67" s="195"/>
      <c r="H67" s="186"/>
      <c r="I67" s="195"/>
      <c r="J67" s="189"/>
      <c r="K67" s="186"/>
      <c r="L67" s="196" t="s">
        <v>167</v>
      </c>
      <c r="M67" s="196" t="s">
        <v>168</v>
      </c>
      <c r="N67" s="196" t="s">
        <v>21</v>
      </c>
      <c r="O67" s="196" t="s">
        <v>167</v>
      </c>
      <c r="P67" s="196" t="s">
        <v>168</v>
      </c>
      <c r="Q67" s="196" t="s">
        <v>21</v>
      </c>
      <c r="R67" s="196" t="s">
        <v>167</v>
      </c>
      <c r="S67" s="196" t="s">
        <v>168</v>
      </c>
      <c r="T67" s="196" t="s">
        <v>21</v>
      </c>
      <c r="U67" s="196" t="s">
        <v>167</v>
      </c>
      <c r="V67" s="196" t="s">
        <v>168</v>
      </c>
      <c r="W67" s="196" t="s">
        <v>21</v>
      </c>
      <c r="X67" s="196" t="s">
        <v>167</v>
      </c>
      <c r="Y67" s="197" t="s">
        <v>168</v>
      </c>
      <c r="Z67" s="197" t="s">
        <v>166</v>
      </c>
      <c r="AA67" s="198" t="s">
        <v>11</v>
      </c>
    </row>
    <row r="68" spans="1:27" ht="85.5" x14ac:dyDescent="0.25">
      <c r="A68" s="228" t="s">
        <v>200</v>
      </c>
      <c r="B68" s="229"/>
      <c r="C68" s="230"/>
      <c r="D68" s="200" t="s">
        <v>254</v>
      </c>
      <c r="E68" s="231">
        <v>0.04</v>
      </c>
      <c r="F68" s="241" t="s">
        <v>205</v>
      </c>
      <c r="G68" s="202" t="s">
        <v>38</v>
      </c>
      <c r="H68" s="202" t="s">
        <v>245</v>
      </c>
      <c r="I68" s="202" t="s">
        <v>188</v>
      </c>
      <c r="J68" s="203">
        <v>42736</v>
      </c>
      <c r="K68" s="203">
        <v>43099</v>
      </c>
      <c r="L68" s="204">
        <v>1</v>
      </c>
      <c r="M68" s="202">
        <v>1</v>
      </c>
      <c r="N68" s="205" t="s">
        <v>385</v>
      </c>
      <c r="O68" s="204">
        <v>1</v>
      </c>
      <c r="P68" s="202">
        <v>2</v>
      </c>
      <c r="Q68" s="205" t="s">
        <v>450</v>
      </c>
      <c r="R68" s="204">
        <v>1</v>
      </c>
      <c r="S68" s="202"/>
      <c r="T68" s="202"/>
      <c r="U68" s="204"/>
      <c r="V68" s="202"/>
      <c r="W68" s="202"/>
      <c r="X68" s="206">
        <f t="shared" ref="X68:Y70" si="6">+SUM(L68,O68,R68,U68)</f>
        <v>3</v>
      </c>
      <c r="Y68" s="206">
        <f t="shared" si="6"/>
        <v>3</v>
      </c>
      <c r="Z68" s="207">
        <f>IFERROR(Y68/X68,"")</f>
        <v>1</v>
      </c>
      <c r="AA68" s="232" t="s">
        <v>431</v>
      </c>
    </row>
    <row r="69" spans="1:27" ht="57" x14ac:dyDescent="0.25">
      <c r="A69" s="228" t="s">
        <v>201</v>
      </c>
      <c r="B69" s="229"/>
      <c r="C69" s="230"/>
      <c r="D69" s="200" t="s">
        <v>203</v>
      </c>
      <c r="E69" s="231">
        <v>0.02</v>
      </c>
      <c r="F69" s="241" t="s">
        <v>206</v>
      </c>
      <c r="G69" s="202" t="s">
        <v>38</v>
      </c>
      <c r="H69" s="202" t="s">
        <v>208</v>
      </c>
      <c r="I69" s="202" t="s">
        <v>199</v>
      </c>
      <c r="J69" s="203">
        <v>42736</v>
      </c>
      <c r="K69" s="203">
        <v>43099</v>
      </c>
      <c r="L69" s="204">
        <v>7</v>
      </c>
      <c r="M69" s="202">
        <v>11</v>
      </c>
      <c r="N69" s="205" t="s">
        <v>386</v>
      </c>
      <c r="O69" s="204">
        <v>8</v>
      </c>
      <c r="P69" s="202">
        <f>120-M69</f>
        <v>109</v>
      </c>
      <c r="Q69" s="205" t="s">
        <v>451</v>
      </c>
      <c r="R69" s="204">
        <v>7</v>
      </c>
      <c r="S69" s="202"/>
      <c r="T69" s="202"/>
      <c r="U69" s="204">
        <v>8</v>
      </c>
      <c r="V69" s="202"/>
      <c r="W69" s="202"/>
      <c r="X69" s="206">
        <f t="shared" si="6"/>
        <v>30</v>
      </c>
      <c r="Y69" s="206">
        <f t="shared" si="6"/>
        <v>120</v>
      </c>
      <c r="Z69" s="207">
        <f>IFERROR(Y69/X69,"")</f>
        <v>4</v>
      </c>
      <c r="AA69" s="232" t="s">
        <v>390</v>
      </c>
    </row>
    <row r="70" spans="1:27" ht="128.25" x14ac:dyDescent="0.25">
      <c r="A70" s="216" t="s">
        <v>202</v>
      </c>
      <c r="B70" s="216"/>
      <c r="C70" s="216"/>
      <c r="D70" s="200" t="s">
        <v>204</v>
      </c>
      <c r="E70" s="231">
        <v>0.02</v>
      </c>
      <c r="F70" s="241" t="s">
        <v>207</v>
      </c>
      <c r="G70" s="202" t="s">
        <v>38</v>
      </c>
      <c r="H70" s="202" t="s">
        <v>208</v>
      </c>
      <c r="I70" s="202" t="s">
        <v>199</v>
      </c>
      <c r="J70" s="203">
        <v>42736</v>
      </c>
      <c r="K70" s="203">
        <v>43099</v>
      </c>
      <c r="L70" s="204">
        <v>1</v>
      </c>
      <c r="M70" s="202">
        <v>2</v>
      </c>
      <c r="N70" s="205" t="s">
        <v>387</v>
      </c>
      <c r="O70" s="204">
        <v>7</v>
      </c>
      <c r="P70" s="202">
        <f>15-M70</f>
        <v>13</v>
      </c>
      <c r="Q70" s="205" t="s">
        <v>452</v>
      </c>
      <c r="R70" s="204">
        <v>7</v>
      </c>
      <c r="S70" s="202"/>
      <c r="T70" s="202"/>
      <c r="U70" s="204">
        <v>5</v>
      </c>
      <c r="V70" s="202"/>
      <c r="W70" s="202"/>
      <c r="X70" s="206">
        <f t="shared" si="6"/>
        <v>20</v>
      </c>
      <c r="Y70" s="206">
        <f t="shared" si="6"/>
        <v>15</v>
      </c>
      <c r="Z70" s="207">
        <f>IFERROR(Y70/X70,"")</f>
        <v>0.75</v>
      </c>
      <c r="AA70" s="232" t="s">
        <v>390</v>
      </c>
    </row>
    <row r="71" spans="1:27" ht="15.75" x14ac:dyDescent="0.25">
      <c r="A71" s="44"/>
      <c r="B71" s="44"/>
      <c r="C71" s="44"/>
      <c r="D71" s="44"/>
      <c r="E71" s="44"/>
      <c r="F71" s="44"/>
      <c r="G71" s="44"/>
      <c r="H71" s="44"/>
      <c r="I71" s="44"/>
      <c r="J71" s="44"/>
      <c r="K71" s="124"/>
      <c r="L71" s="125"/>
      <c r="M71" s="125"/>
      <c r="N71" s="125"/>
      <c r="O71" s="125"/>
      <c r="P71" s="224"/>
      <c r="Q71" s="224"/>
      <c r="R71" s="224"/>
      <c r="S71" s="224"/>
      <c r="T71" s="224"/>
      <c r="U71" s="224"/>
      <c r="V71" s="224"/>
      <c r="W71" s="224"/>
      <c r="X71" s="224"/>
      <c r="Y71" s="224"/>
      <c r="Z71" s="224"/>
      <c r="AA71" s="240">
        <f>+SUMPRODUCT(Z68:Z70,E68:E70)</f>
        <v>0.13500000000000001</v>
      </c>
    </row>
    <row r="72" spans="1:27" x14ac:dyDescent="0.25">
      <c r="A72" s="214" t="s">
        <v>145</v>
      </c>
      <c r="B72" s="215"/>
      <c r="C72" s="225" t="str">
        <f>+O14</f>
        <v>Mediante la consolidación de actividades que promuevan la activación, reconocimiento, valoración y apropiación del patrimonio cultural de la ciudad, para integrarlo a la dinámica urbana de Bogotá.</v>
      </c>
      <c r="D72" s="226"/>
      <c r="E72" s="226"/>
      <c r="F72" s="226"/>
      <c r="G72" s="226"/>
      <c r="H72" s="226"/>
      <c r="I72" s="226"/>
      <c r="J72" s="226"/>
      <c r="K72" s="226"/>
      <c r="L72" s="226"/>
      <c r="M72" s="226"/>
      <c r="N72" s="226"/>
      <c r="O72" s="226"/>
      <c r="P72" s="226"/>
      <c r="Q72" s="226"/>
      <c r="R72" s="226"/>
      <c r="S72" s="226"/>
      <c r="T72" s="226"/>
      <c r="U72" s="226"/>
      <c r="V72" s="226"/>
      <c r="W72" s="226"/>
      <c r="X72" s="226"/>
      <c r="Y72" s="226"/>
      <c r="Z72" s="226"/>
      <c r="AA72" s="227"/>
    </row>
    <row r="73" spans="1:27" x14ac:dyDescent="0.25">
      <c r="A73" s="182" t="s">
        <v>16</v>
      </c>
      <c r="B73" s="183"/>
      <c r="C73" s="184"/>
      <c r="D73" s="185" t="s">
        <v>171</v>
      </c>
      <c r="E73" s="185" t="s">
        <v>24</v>
      </c>
      <c r="F73" s="185" t="s">
        <v>165</v>
      </c>
      <c r="G73" s="185" t="s">
        <v>172</v>
      </c>
      <c r="H73" s="186" t="s">
        <v>17</v>
      </c>
      <c r="I73" s="185" t="s">
        <v>23</v>
      </c>
      <c r="J73" s="187" t="s">
        <v>18</v>
      </c>
      <c r="K73" s="188"/>
      <c r="L73" s="189" t="s">
        <v>170</v>
      </c>
      <c r="M73" s="189"/>
      <c r="N73" s="189"/>
      <c r="O73" s="189"/>
      <c r="P73" s="189"/>
      <c r="Q73" s="189"/>
      <c r="R73" s="189"/>
      <c r="S73" s="189"/>
      <c r="T73" s="189"/>
      <c r="U73" s="189"/>
      <c r="V73" s="189"/>
      <c r="W73" s="189"/>
      <c r="X73" s="186" t="s">
        <v>8</v>
      </c>
      <c r="Y73" s="186"/>
      <c r="Z73" s="186"/>
      <c r="AA73" s="190" t="s">
        <v>183</v>
      </c>
    </row>
    <row r="74" spans="1:27" x14ac:dyDescent="0.25">
      <c r="A74" s="191"/>
      <c r="B74" s="192"/>
      <c r="C74" s="193"/>
      <c r="D74" s="194"/>
      <c r="E74" s="194"/>
      <c r="F74" s="194"/>
      <c r="G74" s="194"/>
      <c r="H74" s="186"/>
      <c r="I74" s="194"/>
      <c r="J74" s="189" t="s">
        <v>19</v>
      </c>
      <c r="K74" s="186" t="s">
        <v>20</v>
      </c>
      <c r="L74" s="186" t="s">
        <v>4</v>
      </c>
      <c r="M74" s="186"/>
      <c r="N74" s="186"/>
      <c r="O74" s="186" t="s">
        <v>5</v>
      </c>
      <c r="P74" s="186"/>
      <c r="Q74" s="186"/>
      <c r="R74" s="186" t="s">
        <v>6</v>
      </c>
      <c r="S74" s="186"/>
      <c r="T74" s="186"/>
      <c r="U74" s="186" t="s">
        <v>7</v>
      </c>
      <c r="V74" s="186"/>
      <c r="W74" s="186"/>
      <c r="X74" s="186"/>
      <c r="Y74" s="186"/>
      <c r="Z74" s="186"/>
      <c r="AA74" s="190"/>
    </row>
    <row r="75" spans="1:27" ht="30" x14ac:dyDescent="0.25">
      <c r="A75" s="191"/>
      <c r="B75" s="192"/>
      <c r="C75" s="193"/>
      <c r="D75" s="195"/>
      <c r="E75" s="195"/>
      <c r="F75" s="195"/>
      <c r="G75" s="195"/>
      <c r="H75" s="186"/>
      <c r="I75" s="195"/>
      <c r="J75" s="189"/>
      <c r="K75" s="186"/>
      <c r="L75" s="196" t="s">
        <v>167</v>
      </c>
      <c r="M75" s="196" t="s">
        <v>168</v>
      </c>
      <c r="N75" s="196" t="s">
        <v>21</v>
      </c>
      <c r="O75" s="196" t="s">
        <v>167</v>
      </c>
      <c r="P75" s="196" t="s">
        <v>168</v>
      </c>
      <c r="Q75" s="196" t="s">
        <v>21</v>
      </c>
      <c r="R75" s="196" t="s">
        <v>167</v>
      </c>
      <c r="S75" s="196" t="s">
        <v>168</v>
      </c>
      <c r="T75" s="196" t="s">
        <v>21</v>
      </c>
      <c r="U75" s="196" t="s">
        <v>167</v>
      </c>
      <c r="V75" s="196" t="s">
        <v>168</v>
      </c>
      <c r="W75" s="196" t="s">
        <v>21</v>
      </c>
      <c r="X75" s="196" t="s">
        <v>167</v>
      </c>
      <c r="Y75" s="197" t="s">
        <v>168</v>
      </c>
      <c r="Z75" s="197" t="s">
        <v>166</v>
      </c>
      <c r="AA75" s="198" t="s">
        <v>11</v>
      </c>
    </row>
    <row r="76" spans="1:27" ht="359.25" x14ac:dyDescent="0.25">
      <c r="A76" s="228" t="s">
        <v>223</v>
      </c>
      <c r="B76" s="229"/>
      <c r="C76" s="230"/>
      <c r="D76" s="200" t="s">
        <v>224</v>
      </c>
      <c r="E76" s="201">
        <v>0.1</v>
      </c>
      <c r="F76" s="202" t="s">
        <v>225</v>
      </c>
      <c r="G76" s="202" t="s">
        <v>38</v>
      </c>
      <c r="H76" s="202" t="s">
        <v>226</v>
      </c>
      <c r="I76" s="202" t="s">
        <v>227</v>
      </c>
      <c r="J76" s="203">
        <v>42736</v>
      </c>
      <c r="K76" s="203">
        <v>43099</v>
      </c>
      <c r="L76" s="204">
        <v>0</v>
      </c>
      <c r="M76" s="202">
        <v>0</v>
      </c>
      <c r="N76" s="205" t="s">
        <v>391</v>
      </c>
      <c r="O76" s="204">
        <v>0</v>
      </c>
      <c r="P76" s="202">
        <v>25</v>
      </c>
      <c r="Q76" s="205" t="s">
        <v>454</v>
      </c>
      <c r="R76" s="204">
        <v>25</v>
      </c>
      <c r="S76" s="202"/>
      <c r="T76" s="202"/>
      <c r="U76" s="204">
        <v>0</v>
      </c>
      <c r="V76" s="202"/>
      <c r="W76" s="202"/>
      <c r="X76" s="206">
        <f t="shared" ref="X76:Y77" si="7">+SUM(L76,O76,R76,U76)</f>
        <v>25</v>
      </c>
      <c r="Y76" s="206">
        <f t="shared" si="7"/>
        <v>25</v>
      </c>
      <c r="Z76" s="207">
        <f>IFERROR(Y76/X76,"")</f>
        <v>1</v>
      </c>
      <c r="AA76" s="232" t="s">
        <v>453</v>
      </c>
    </row>
    <row r="77" spans="1:27" ht="244.5" x14ac:dyDescent="0.25">
      <c r="A77" s="216" t="s">
        <v>228</v>
      </c>
      <c r="B77" s="216"/>
      <c r="C77" s="216"/>
      <c r="D77" s="200" t="s">
        <v>229</v>
      </c>
      <c r="E77" s="201">
        <v>0.05</v>
      </c>
      <c r="F77" s="202" t="s">
        <v>388</v>
      </c>
      <c r="G77" s="202" t="s">
        <v>38</v>
      </c>
      <c r="H77" s="202" t="s">
        <v>226</v>
      </c>
      <c r="I77" s="202" t="s">
        <v>230</v>
      </c>
      <c r="J77" s="203">
        <v>42736</v>
      </c>
      <c r="K77" s="203">
        <v>43099</v>
      </c>
      <c r="L77" s="204">
        <v>0</v>
      </c>
      <c r="M77" s="202">
        <v>0</v>
      </c>
      <c r="N77" s="205" t="s">
        <v>392</v>
      </c>
      <c r="O77" s="204">
        <v>0</v>
      </c>
      <c r="P77" s="202">
        <v>0</v>
      </c>
      <c r="Q77" s="205" t="s">
        <v>455</v>
      </c>
      <c r="R77" s="204">
        <v>1</v>
      </c>
      <c r="S77" s="202"/>
      <c r="T77" s="202"/>
      <c r="U77" s="204">
        <v>1</v>
      </c>
      <c r="V77" s="202"/>
      <c r="W77" s="202"/>
      <c r="X77" s="206">
        <f t="shared" si="7"/>
        <v>2</v>
      </c>
      <c r="Y77" s="206">
        <f t="shared" si="7"/>
        <v>0</v>
      </c>
      <c r="Z77" s="207">
        <f>IFERROR(Y77/X77,"")</f>
        <v>0</v>
      </c>
      <c r="AA77" s="232" t="s">
        <v>393</v>
      </c>
    </row>
    <row r="78" spans="1:27" ht="15.75" x14ac:dyDescent="0.25">
      <c r="A78" s="44"/>
      <c r="B78" s="44"/>
      <c r="C78" s="44"/>
      <c r="D78" s="44"/>
      <c r="E78" s="44"/>
      <c r="F78" s="44"/>
      <c r="G78" s="44"/>
      <c r="H78" s="44"/>
      <c r="I78" s="44"/>
      <c r="J78" s="44"/>
      <c r="K78" s="124"/>
      <c r="L78" s="125"/>
      <c r="M78" s="125"/>
      <c r="N78" s="125"/>
      <c r="O78" s="125"/>
      <c r="P78" s="224"/>
      <c r="Q78" s="224"/>
      <c r="R78" s="224"/>
      <c r="S78" s="224"/>
      <c r="T78" s="224"/>
      <c r="U78" s="224"/>
      <c r="V78" s="224"/>
      <c r="W78" s="224"/>
      <c r="X78" s="224"/>
      <c r="Y78" s="224"/>
      <c r="Z78" s="224"/>
      <c r="AA78" s="240">
        <f>+SUMPRODUCT(Z76:Z77,E76:E77)</f>
        <v>0.1</v>
      </c>
    </row>
    <row r="79" spans="1:27" x14ac:dyDescent="0.25">
      <c r="A79" s="214" t="s">
        <v>145</v>
      </c>
      <c r="B79" s="215"/>
      <c r="C79" s="225" t="str">
        <f>+O15</f>
        <v>Mediante la implementación de acciones para comunicar contenidos sobre el patrimonio cultural en los medios de comunicación convencionales y alternativos, nacionales, distritales y locales.</v>
      </c>
      <c r="D79" s="226"/>
      <c r="E79" s="226"/>
      <c r="F79" s="226"/>
      <c r="G79" s="226"/>
      <c r="H79" s="226"/>
      <c r="I79" s="226"/>
      <c r="J79" s="226"/>
      <c r="K79" s="226"/>
      <c r="L79" s="226"/>
      <c r="M79" s="226"/>
      <c r="N79" s="226"/>
      <c r="O79" s="226"/>
      <c r="P79" s="226"/>
      <c r="Q79" s="226"/>
      <c r="R79" s="226"/>
      <c r="S79" s="226"/>
      <c r="T79" s="226"/>
      <c r="U79" s="226"/>
      <c r="V79" s="226"/>
      <c r="W79" s="226"/>
      <c r="X79" s="226"/>
      <c r="Y79" s="226"/>
      <c r="Z79" s="226"/>
      <c r="AA79" s="227"/>
    </row>
    <row r="80" spans="1:27" x14ac:dyDescent="0.25">
      <c r="A80" s="182" t="s">
        <v>16</v>
      </c>
      <c r="B80" s="183"/>
      <c r="C80" s="184"/>
      <c r="D80" s="185" t="s">
        <v>171</v>
      </c>
      <c r="E80" s="185" t="s">
        <v>24</v>
      </c>
      <c r="F80" s="185" t="s">
        <v>165</v>
      </c>
      <c r="G80" s="185" t="s">
        <v>172</v>
      </c>
      <c r="H80" s="186" t="s">
        <v>17</v>
      </c>
      <c r="I80" s="185" t="s">
        <v>23</v>
      </c>
      <c r="J80" s="187" t="s">
        <v>18</v>
      </c>
      <c r="K80" s="188"/>
      <c r="L80" s="189" t="s">
        <v>170</v>
      </c>
      <c r="M80" s="189"/>
      <c r="N80" s="189"/>
      <c r="O80" s="189"/>
      <c r="P80" s="189"/>
      <c r="Q80" s="189"/>
      <c r="R80" s="189"/>
      <c r="S80" s="189"/>
      <c r="T80" s="189"/>
      <c r="U80" s="189"/>
      <c r="V80" s="189"/>
      <c r="W80" s="189"/>
      <c r="X80" s="186" t="s">
        <v>8</v>
      </c>
      <c r="Y80" s="186"/>
      <c r="Z80" s="186"/>
      <c r="AA80" s="190" t="s">
        <v>183</v>
      </c>
    </row>
    <row r="81" spans="1:27" x14ac:dyDescent="0.25">
      <c r="A81" s="191"/>
      <c r="B81" s="192"/>
      <c r="C81" s="193"/>
      <c r="D81" s="194"/>
      <c r="E81" s="194"/>
      <c r="F81" s="194"/>
      <c r="G81" s="194"/>
      <c r="H81" s="186"/>
      <c r="I81" s="194"/>
      <c r="J81" s="189" t="s">
        <v>19</v>
      </c>
      <c r="K81" s="186" t="s">
        <v>20</v>
      </c>
      <c r="L81" s="186" t="s">
        <v>4</v>
      </c>
      <c r="M81" s="186"/>
      <c r="N81" s="186"/>
      <c r="O81" s="186" t="s">
        <v>5</v>
      </c>
      <c r="P81" s="186"/>
      <c r="Q81" s="186"/>
      <c r="R81" s="186" t="s">
        <v>6</v>
      </c>
      <c r="S81" s="186"/>
      <c r="T81" s="186"/>
      <c r="U81" s="186" t="s">
        <v>7</v>
      </c>
      <c r="V81" s="186"/>
      <c r="W81" s="186"/>
      <c r="X81" s="186"/>
      <c r="Y81" s="186"/>
      <c r="Z81" s="186"/>
      <c r="AA81" s="190"/>
    </row>
    <row r="82" spans="1:27" ht="30" x14ac:dyDescent="0.25">
      <c r="A82" s="191"/>
      <c r="B82" s="192"/>
      <c r="C82" s="193"/>
      <c r="D82" s="195"/>
      <c r="E82" s="195"/>
      <c r="F82" s="195"/>
      <c r="G82" s="195"/>
      <c r="H82" s="186"/>
      <c r="I82" s="195"/>
      <c r="J82" s="189"/>
      <c r="K82" s="186"/>
      <c r="L82" s="196" t="s">
        <v>167</v>
      </c>
      <c r="M82" s="196" t="s">
        <v>168</v>
      </c>
      <c r="N82" s="196" t="s">
        <v>21</v>
      </c>
      <c r="O82" s="196" t="s">
        <v>167</v>
      </c>
      <c r="P82" s="196" t="s">
        <v>168</v>
      </c>
      <c r="Q82" s="196" t="s">
        <v>21</v>
      </c>
      <c r="R82" s="196" t="s">
        <v>167</v>
      </c>
      <c r="S82" s="196" t="s">
        <v>168</v>
      </c>
      <c r="T82" s="196" t="s">
        <v>21</v>
      </c>
      <c r="U82" s="196" t="s">
        <v>167</v>
      </c>
      <c r="V82" s="196" t="s">
        <v>168</v>
      </c>
      <c r="W82" s="196" t="s">
        <v>21</v>
      </c>
      <c r="X82" s="196" t="s">
        <v>167</v>
      </c>
      <c r="Y82" s="197" t="s">
        <v>168</v>
      </c>
      <c r="Z82" s="197" t="s">
        <v>166</v>
      </c>
      <c r="AA82" s="198" t="s">
        <v>11</v>
      </c>
    </row>
    <row r="83" spans="1:27" ht="185.25" x14ac:dyDescent="0.25">
      <c r="A83" s="216" t="s">
        <v>210</v>
      </c>
      <c r="B83" s="216"/>
      <c r="C83" s="216"/>
      <c r="D83" s="200" t="s">
        <v>211</v>
      </c>
      <c r="E83" s="231">
        <v>0.05</v>
      </c>
      <c r="F83" s="202" t="s">
        <v>212</v>
      </c>
      <c r="G83" s="202" t="s">
        <v>47</v>
      </c>
      <c r="H83" s="202" t="s">
        <v>215</v>
      </c>
      <c r="I83" s="202" t="s">
        <v>213</v>
      </c>
      <c r="J83" s="203">
        <v>42736</v>
      </c>
      <c r="K83" s="203">
        <v>43099</v>
      </c>
      <c r="L83" s="204">
        <v>10</v>
      </c>
      <c r="M83" s="204">
        <v>10</v>
      </c>
      <c r="N83" s="205" t="s">
        <v>432</v>
      </c>
      <c r="O83" s="204">
        <v>15</v>
      </c>
      <c r="P83" s="202">
        <f>48-M83</f>
        <v>38</v>
      </c>
      <c r="Q83" s="205" t="s">
        <v>456</v>
      </c>
      <c r="R83" s="204">
        <v>20</v>
      </c>
      <c r="S83" s="202"/>
      <c r="T83" s="202"/>
      <c r="U83" s="204">
        <v>13</v>
      </c>
      <c r="V83" s="202"/>
      <c r="W83" s="202"/>
      <c r="X83" s="206">
        <f t="shared" ref="X83:Y86" si="8">+SUM(L83,O83,R83,U83)</f>
        <v>58</v>
      </c>
      <c r="Y83" s="206">
        <f t="shared" si="8"/>
        <v>48</v>
      </c>
      <c r="Z83" s="242">
        <f>IFERROR(Y83/X83,"")</f>
        <v>0.82758620689655171</v>
      </c>
      <c r="AA83" s="208" t="s">
        <v>394</v>
      </c>
    </row>
    <row r="84" spans="1:27" ht="409.5" x14ac:dyDescent="0.25">
      <c r="A84" s="199" t="s">
        <v>220</v>
      </c>
      <c r="B84" s="199"/>
      <c r="C84" s="199"/>
      <c r="D84" s="200" t="s">
        <v>218</v>
      </c>
      <c r="E84" s="231">
        <v>0.05</v>
      </c>
      <c r="F84" s="202" t="s">
        <v>217</v>
      </c>
      <c r="G84" s="202" t="s">
        <v>38</v>
      </c>
      <c r="H84" s="202" t="s">
        <v>214</v>
      </c>
      <c r="I84" s="202" t="s">
        <v>216</v>
      </c>
      <c r="J84" s="203">
        <v>42736</v>
      </c>
      <c r="K84" s="203">
        <v>43099</v>
      </c>
      <c r="L84" s="204">
        <v>0</v>
      </c>
      <c r="M84" s="204">
        <v>1</v>
      </c>
      <c r="N84" s="205" t="s">
        <v>395</v>
      </c>
      <c r="O84" s="204">
        <v>2</v>
      </c>
      <c r="P84" s="202">
        <v>0</v>
      </c>
      <c r="Q84" s="205" t="s">
        <v>457</v>
      </c>
      <c r="R84" s="204">
        <v>2</v>
      </c>
      <c r="S84" s="202"/>
      <c r="T84" s="202"/>
      <c r="U84" s="204">
        <v>4</v>
      </c>
      <c r="V84" s="243"/>
      <c r="W84" s="243"/>
      <c r="X84" s="206">
        <f t="shared" si="8"/>
        <v>8</v>
      </c>
      <c r="Y84" s="206">
        <f t="shared" si="8"/>
        <v>1</v>
      </c>
      <c r="Z84" s="242">
        <f>IFERROR(Y84/X84,"")</f>
        <v>0.125</v>
      </c>
      <c r="AA84" s="208" t="s">
        <v>396</v>
      </c>
    </row>
    <row r="85" spans="1:27" ht="128.25" x14ac:dyDescent="0.25">
      <c r="A85" s="199" t="s">
        <v>221</v>
      </c>
      <c r="B85" s="199"/>
      <c r="C85" s="199"/>
      <c r="D85" s="200" t="s">
        <v>219</v>
      </c>
      <c r="E85" s="231">
        <v>0.03</v>
      </c>
      <c r="F85" s="202" t="s">
        <v>222</v>
      </c>
      <c r="G85" s="202" t="s">
        <v>38</v>
      </c>
      <c r="H85" s="202" t="s">
        <v>214</v>
      </c>
      <c r="I85" s="202" t="s">
        <v>216</v>
      </c>
      <c r="J85" s="203">
        <v>42736</v>
      </c>
      <c r="K85" s="203">
        <v>43099</v>
      </c>
      <c r="L85" s="204">
        <v>0</v>
      </c>
      <c r="M85" s="204">
        <v>1</v>
      </c>
      <c r="N85" s="205" t="s">
        <v>428</v>
      </c>
      <c r="O85" s="204">
        <v>2</v>
      </c>
      <c r="P85" s="202">
        <v>2</v>
      </c>
      <c r="Q85" s="205" t="s">
        <v>458</v>
      </c>
      <c r="R85" s="204">
        <v>2</v>
      </c>
      <c r="S85" s="202"/>
      <c r="T85" s="202"/>
      <c r="U85" s="204">
        <v>4</v>
      </c>
      <c r="V85" s="243"/>
      <c r="W85" s="243"/>
      <c r="X85" s="206">
        <f t="shared" si="8"/>
        <v>8</v>
      </c>
      <c r="Y85" s="206">
        <f t="shared" si="8"/>
        <v>3</v>
      </c>
      <c r="Z85" s="242">
        <f>IFERROR(Y85/X85,"")</f>
        <v>0.375</v>
      </c>
      <c r="AA85" s="208" t="s">
        <v>397</v>
      </c>
    </row>
    <row r="86" spans="1:27" ht="356.25" x14ac:dyDescent="0.25">
      <c r="A86" s="199" t="s">
        <v>237</v>
      </c>
      <c r="B86" s="199"/>
      <c r="C86" s="199"/>
      <c r="D86" s="200" t="s">
        <v>238</v>
      </c>
      <c r="E86" s="231">
        <v>0.02</v>
      </c>
      <c r="F86" s="202" t="s">
        <v>239</v>
      </c>
      <c r="G86" s="202" t="s">
        <v>38</v>
      </c>
      <c r="H86" s="202" t="s">
        <v>226</v>
      </c>
      <c r="I86" s="202" t="s">
        <v>240</v>
      </c>
      <c r="J86" s="203">
        <v>42736</v>
      </c>
      <c r="K86" s="203">
        <v>43099</v>
      </c>
      <c r="L86" s="204">
        <v>50</v>
      </c>
      <c r="M86" s="204">
        <v>22</v>
      </c>
      <c r="N86" s="233" t="s">
        <v>433</v>
      </c>
      <c r="O86" s="204">
        <v>100</v>
      </c>
      <c r="P86" s="202">
        <f>102-M86</f>
        <v>80</v>
      </c>
      <c r="Q86" s="233" t="s">
        <v>460</v>
      </c>
      <c r="R86" s="204">
        <v>100</v>
      </c>
      <c r="S86" s="202"/>
      <c r="T86" s="202"/>
      <c r="U86" s="204">
        <v>50</v>
      </c>
      <c r="V86" s="243"/>
      <c r="W86" s="243"/>
      <c r="X86" s="206">
        <f t="shared" si="8"/>
        <v>300</v>
      </c>
      <c r="Y86" s="206">
        <f t="shared" si="8"/>
        <v>102</v>
      </c>
      <c r="Z86" s="242">
        <f>IFERROR(Y86/X86,"")</f>
        <v>0.34</v>
      </c>
      <c r="AA86" s="244" t="s">
        <v>459</v>
      </c>
    </row>
    <row r="87" spans="1:27" ht="15.75" x14ac:dyDescent="0.25">
      <c r="A87" s="44"/>
      <c r="B87" s="44"/>
      <c r="C87" s="44"/>
      <c r="D87" s="44"/>
      <c r="E87" s="44"/>
      <c r="F87" s="44"/>
      <c r="G87" s="44"/>
      <c r="H87" s="44"/>
      <c r="I87" s="44"/>
      <c r="J87" s="44"/>
      <c r="K87" s="124"/>
      <c r="L87" s="125"/>
      <c r="M87" s="125"/>
      <c r="N87" s="125"/>
      <c r="O87" s="125"/>
      <c r="P87" s="224"/>
      <c r="Q87" s="224"/>
      <c r="R87" s="224"/>
      <c r="S87" s="224"/>
      <c r="T87" s="224"/>
      <c r="U87" s="224"/>
      <c r="V87" s="224"/>
      <c r="W87" s="224"/>
      <c r="X87" s="224"/>
      <c r="Y87" s="224"/>
      <c r="Z87" s="224"/>
      <c r="AA87" s="240">
        <f>+SUMPRODUCT(Z83:Z86,E83:E86)</f>
        <v>6.5679310344827588E-2</v>
      </c>
    </row>
    <row r="88" spans="1:27" x14ac:dyDescent="0.25">
      <c r="A88" s="214" t="s">
        <v>145</v>
      </c>
      <c r="B88" s="215"/>
      <c r="C88" s="225" t="str">
        <f>+O16</f>
        <v>Mediante el fortalecimiento de los sistemas de información en torno a la identificación de los Bienes y Sectores de Interés Cultural en la ciudad</v>
      </c>
      <c r="D88" s="226"/>
      <c r="E88" s="226"/>
      <c r="F88" s="226"/>
      <c r="G88" s="226"/>
      <c r="H88" s="226"/>
      <c r="I88" s="226"/>
      <c r="J88" s="226"/>
      <c r="K88" s="226"/>
      <c r="L88" s="226"/>
      <c r="M88" s="226"/>
      <c r="N88" s="226"/>
      <c r="O88" s="226"/>
      <c r="P88" s="226"/>
      <c r="Q88" s="226"/>
      <c r="R88" s="226"/>
      <c r="S88" s="226"/>
      <c r="T88" s="226"/>
      <c r="U88" s="226"/>
      <c r="V88" s="226"/>
      <c r="W88" s="226"/>
      <c r="X88" s="226"/>
      <c r="Y88" s="226"/>
      <c r="Z88" s="226"/>
      <c r="AA88" s="227"/>
    </row>
    <row r="89" spans="1:27" x14ac:dyDescent="0.25">
      <c r="A89" s="182" t="s">
        <v>16</v>
      </c>
      <c r="B89" s="183"/>
      <c r="C89" s="184"/>
      <c r="D89" s="185" t="s">
        <v>171</v>
      </c>
      <c r="E89" s="185" t="s">
        <v>24</v>
      </c>
      <c r="F89" s="185" t="s">
        <v>165</v>
      </c>
      <c r="G89" s="185" t="s">
        <v>172</v>
      </c>
      <c r="H89" s="186" t="s">
        <v>17</v>
      </c>
      <c r="I89" s="185" t="s">
        <v>23</v>
      </c>
      <c r="J89" s="187" t="s">
        <v>18</v>
      </c>
      <c r="K89" s="188"/>
      <c r="L89" s="189" t="s">
        <v>170</v>
      </c>
      <c r="M89" s="189"/>
      <c r="N89" s="189"/>
      <c r="O89" s="189"/>
      <c r="P89" s="189"/>
      <c r="Q89" s="189"/>
      <c r="R89" s="189"/>
      <c r="S89" s="189"/>
      <c r="T89" s="189"/>
      <c r="U89" s="189"/>
      <c r="V89" s="189"/>
      <c r="W89" s="189"/>
      <c r="X89" s="186" t="s">
        <v>8</v>
      </c>
      <c r="Y89" s="186"/>
      <c r="Z89" s="186"/>
      <c r="AA89" s="190" t="s">
        <v>183</v>
      </c>
    </row>
    <row r="90" spans="1:27" x14ac:dyDescent="0.25">
      <c r="A90" s="191"/>
      <c r="B90" s="192"/>
      <c r="C90" s="193"/>
      <c r="D90" s="194"/>
      <c r="E90" s="194"/>
      <c r="F90" s="194"/>
      <c r="G90" s="194"/>
      <c r="H90" s="186"/>
      <c r="I90" s="194"/>
      <c r="J90" s="189" t="s">
        <v>19</v>
      </c>
      <c r="K90" s="186" t="s">
        <v>20</v>
      </c>
      <c r="L90" s="186" t="s">
        <v>4</v>
      </c>
      <c r="M90" s="186"/>
      <c r="N90" s="186"/>
      <c r="O90" s="186" t="s">
        <v>5</v>
      </c>
      <c r="P90" s="186"/>
      <c r="Q90" s="186"/>
      <c r="R90" s="186" t="s">
        <v>6</v>
      </c>
      <c r="S90" s="186"/>
      <c r="T90" s="186"/>
      <c r="U90" s="186" t="s">
        <v>7</v>
      </c>
      <c r="V90" s="186"/>
      <c r="W90" s="186"/>
      <c r="X90" s="186"/>
      <c r="Y90" s="186"/>
      <c r="Z90" s="186"/>
      <c r="AA90" s="190"/>
    </row>
    <row r="91" spans="1:27" ht="30" x14ac:dyDescent="0.25">
      <c r="A91" s="191"/>
      <c r="B91" s="192"/>
      <c r="C91" s="193"/>
      <c r="D91" s="195"/>
      <c r="E91" s="195"/>
      <c r="F91" s="195"/>
      <c r="G91" s="195"/>
      <c r="H91" s="186"/>
      <c r="I91" s="195"/>
      <c r="J91" s="189"/>
      <c r="K91" s="186"/>
      <c r="L91" s="196" t="s">
        <v>167</v>
      </c>
      <c r="M91" s="196" t="s">
        <v>168</v>
      </c>
      <c r="N91" s="196" t="s">
        <v>21</v>
      </c>
      <c r="O91" s="196" t="s">
        <v>167</v>
      </c>
      <c r="P91" s="196" t="s">
        <v>168</v>
      </c>
      <c r="Q91" s="196" t="s">
        <v>21</v>
      </c>
      <c r="R91" s="196" t="s">
        <v>167</v>
      </c>
      <c r="S91" s="196" t="s">
        <v>168</v>
      </c>
      <c r="T91" s="196" t="s">
        <v>21</v>
      </c>
      <c r="U91" s="196" t="s">
        <v>167</v>
      </c>
      <c r="V91" s="196" t="s">
        <v>168</v>
      </c>
      <c r="W91" s="196" t="s">
        <v>21</v>
      </c>
      <c r="X91" s="196" t="s">
        <v>167</v>
      </c>
      <c r="Y91" s="197" t="s">
        <v>168</v>
      </c>
      <c r="Z91" s="197" t="s">
        <v>166</v>
      </c>
      <c r="AA91" s="198" t="s">
        <v>11</v>
      </c>
    </row>
    <row r="92" spans="1:27" ht="57" x14ac:dyDescent="0.25">
      <c r="A92" s="216" t="s">
        <v>326</v>
      </c>
      <c r="B92" s="216"/>
      <c r="C92" s="216"/>
      <c r="D92" s="200" t="s">
        <v>327</v>
      </c>
      <c r="E92" s="231">
        <v>0.01</v>
      </c>
      <c r="F92" s="202" t="s">
        <v>328</v>
      </c>
      <c r="G92" s="202" t="s">
        <v>38</v>
      </c>
      <c r="H92" s="202" t="s">
        <v>226</v>
      </c>
      <c r="I92" s="202" t="s">
        <v>230</v>
      </c>
      <c r="J92" s="203">
        <v>42736</v>
      </c>
      <c r="K92" s="203">
        <v>43099</v>
      </c>
      <c r="L92" s="245">
        <v>0</v>
      </c>
      <c r="M92" s="245">
        <v>0</v>
      </c>
      <c r="N92" s="205" t="s">
        <v>461</v>
      </c>
      <c r="O92" s="245">
        <v>0</v>
      </c>
      <c r="P92" s="245">
        <v>0</v>
      </c>
      <c r="Q92" s="205" t="s">
        <v>461</v>
      </c>
      <c r="R92" s="231">
        <v>0.5</v>
      </c>
      <c r="S92" s="202"/>
      <c r="T92" s="202"/>
      <c r="U92" s="231">
        <v>0.5</v>
      </c>
      <c r="V92" s="202"/>
      <c r="W92" s="202"/>
      <c r="X92" s="245">
        <f t="shared" ref="X92:Y92" si="9">+SUM(L92,O92,R92,U92)</f>
        <v>1</v>
      </c>
      <c r="Y92" s="245">
        <f t="shared" si="9"/>
        <v>0</v>
      </c>
      <c r="Z92" s="207">
        <f>IFERROR(Y92/X92,"")</f>
        <v>0</v>
      </c>
      <c r="AA92" s="232" t="s">
        <v>398</v>
      </c>
    </row>
    <row r="93" spans="1:27" ht="15.75" x14ac:dyDescent="0.25">
      <c r="A93" s="44"/>
      <c r="B93" s="44"/>
      <c r="C93" s="44"/>
      <c r="D93" s="44"/>
      <c r="E93" s="44"/>
      <c r="F93" s="44"/>
      <c r="G93" s="44"/>
      <c r="H93" s="44"/>
      <c r="I93" s="44"/>
      <c r="J93" s="44"/>
      <c r="K93" s="124"/>
      <c r="L93" s="125"/>
      <c r="M93" s="125"/>
      <c r="N93" s="125"/>
      <c r="O93" s="125"/>
      <c r="P93" s="224"/>
      <c r="Q93" s="224"/>
      <c r="R93" s="224"/>
      <c r="S93" s="224"/>
      <c r="T93" s="224"/>
      <c r="U93" s="224"/>
      <c r="V93" s="224"/>
      <c r="W93" s="224"/>
      <c r="X93" s="224"/>
      <c r="Y93" s="224"/>
      <c r="Z93" s="224"/>
      <c r="AA93" s="213">
        <f>+Z92*E92</f>
        <v>0</v>
      </c>
    </row>
    <row r="94" spans="1:27" x14ac:dyDescent="0.25">
      <c r="A94" s="214" t="s">
        <v>145</v>
      </c>
      <c r="B94" s="215"/>
      <c r="C94" s="225" t="str">
        <f>+C18</f>
        <v>Mediante acciones de mejora y sostenibilidad del Sistema Integrado de Gestión.</v>
      </c>
      <c r="D94" s="226"/>
      <c r="E94" s="226"/>
      <c r="F94" s="226"/>
      <c r="G94" s="226"/>
      <c r="H94" s="226"/>
      <c r="I94" s="226"/>
      <c r="J94" s="226"/>
      <c r="K94" s="226"/>
      <c r="L94" s="226"/>
      <c r="M94" s="226"/>
      <c r="N94" s="226"/>
      <c r="O94" s="226"/>
      <c r="P94" s="226"/>
      <c r="Q94" s="226"/>
      <c r="R94" s="226"/>
      <c r="S94" s="226"/>
      <c r="T94" s="226"/>
      <c r="U94" s="226"/>
      <c r="V94" s="226"/>
      <c r="W94" s="226"/>
      <c r="X94" s="226"/>
      <c r="Y94" s="226"/>
      <c r="Z94" s="226"/>
      <c r="AA94" s="227"/>
    </row>
    <row r="95" spans="1:27" x14ac:dyDescent="0.25">
      <c r="A95" s="182" t="s">
        <v>16</v>
      </c>
      <c r="B95" s="183"/>
      <c r="C95" s="184"/>
      <c r="D95" s="185" t="s">
        <v>171</v>
      </c>
      <c r="E95" s="185" t="s">
        <v>24</v>
      </c>
      <c r="F95" s="185" t="s">
        <v>165</v>
      </c>
      <c r="G95" s="185" t="s">
        <v>172</v>
      </c>
      <c r="H95" s="186" t="s">
        <v>17</v>
      </c>
      <c r="I95" s="185" t="s">
        <v>23</v>
      </c>
      <c r="J95" s="187" t="s">
        <v>18</v>
      </c>
      <c r="K95" s="188"/>
      <c r="L95" s="189" t="s">
        <v>170</v>
      </c>
      <c r="M95" s="189"/>
      <c r="N95" s="189"/>
      <c r="O95" s="189"/>
      <c r="P95" s="189"/>
      <c r="Q95" s="189"/>
      <c r="R95" s="189"/>
      <c r="S95" s="189"/>
      <c r="T95" s="189"/>
      <c r="U95" s="189"/>
      <c r="V95" s="189"/>
      <c r="W95" s="189"/>
      <c r="X95" s="186" t="s">
        <v>8</v>
      </c>
      <c r="Y95" s="186"/>
      <c r="Z95" s="186"/>
      <c r="AA95" s="190" t="s">
        <v>183</v>
      </c>
    </row>
    <row r="96" spans="1:27" x14ac:dyDescent="0.25">
      <c r="A96" s="191"/>
      <c r="B96" s="192"/>
      <c r="C96" s="193"/>
      <c r="D96" s="194"/>
      <c r="E96" s="194"/>
      <c r="F96" s="194"/>
      <c r="G96" s="194"/>
      <c r="H96" s="186"/>
      <c r="I96" s="194"/>
      <c r="J96" s="189" t="s">
        <v>19</v>
      </c>
      <c r="K96" s="186" t="s">
        <v>20</v>
      </c>
      <c r="L96" s="186" t="s">
        <v>4</v>
      </c>
      <c r="M96" s="186"/>
      <c r="N96" s="186"/>
      <c r="O96" s="186" t="s">
        <v>5</v>
      </c>
      <c r="P96" s="186"/>
      <c r="Q96" s="186"/>
      <c r="R96" s="186" t="s">
        <v>6</v>
      </c>
      <c r="S96" s="186"/>
      <c r="T96" s="186"/>
      <c r="U96" s="186" t="s">
        <v>7</v>
      </c>
      <c r="V96" s="186"/>
      <c r="W96" s="186"/>
      <c r="X96" s="186"/>
      <c r="Y96" s="186"/>
      <c r="Z96" s="186"/>
      <c r="AA96" s="190"/>
    </row>
    <row r="97" spans="1:27" ht="30" x14ac:dyDescent="0.25">
      <c r="A97" s="191"/>
      <c r="B97" s="192"/>
      <c r="C97" s="193"/>
      <c r="D97" s="195"/>
      <c r="E97" s="195"/>
      <c r="F97" s="195"/>
      <c r="G97" s="195"/>
      <c r="H97" s="186"/>
      <c r="I97" s="195"/>
      <c r="J97" s="189"/>
      <c r="K97" s="186"/>
      <c r="L97" s="196" t="s">
        <v>167</v>
      </c>
      <c r="M97" s="196" t="s">
        <v>168</v>
      </c>
      <c r="N97" s="196" t="s">
        <v>21</v>
      </c>
      <c r="O97" s="196" t="s">
        <v>167</v>
      </c>
      <c r="P97" s="196" t="s">
        <v>168</v>
      </c>
      <c r="Q97" s="196" t="s">
        <v>21</v>
      </c>
      <c r="R97" s="196" t="s">
        <v>167</v>
      </c>
      <c r="S97" s="196" t="s">
        <v>168</v>
      </c>
      <c r="T97" s="196" t="s">
        <v>21</v>
      </c>
      <c r="U97" s="196" t="s">
        <v>167</v>
      </c>
      <c r="V97" s="196" t="s">
        <v>168</v>
      </c>
      <c r="W97" s="196" t="s">
        <v>21</v>
      </c>
      <c r="X97" s="196" t="s">
        <v>167</v>
      </c>
      <c r="Y97" s="197" t="s">
        <v>168</v>
      </c>
      <c r="Z97" s="197" t="s">
        <v>166</v>
      </c>
      <c r="AA97" s="198" t="s">
        <v>11</v>
      </c>
    </row>
    <row r="98" spans="1:27" ht="28.5" x14ac:dyDescent="0.25">
      <c r="A98" s="216" t="s">
        <v>358</v>
      </c>
      <c r="B98" s="216"/>
      <c r="C98" s="216"/>
      <c r="D98" s="200" t="s">
        <v>359</v>
      </c>
      <c r="E98" s="231">
        <v>0.03</v>
      </c>
      <c r="F98" s="202" t="s">
        <v>360</v>
      </c>
      <c r="G98" s="202" t="s">
        <v>264</v>
      </c>
      <c r="H98" s="202" t="s">
        <v>297</v>
      </c>
      <c r="I98" s="202" t="s">
        <v>292</v>
      </c>
      <c r="J98" s="203">
        <v>42809</v>
      </c>
      <c r="K98" s="203">
        <v>42840</v>
      </c>
      <c r="L98" s="245">
        <v>0</v>
      </c>
      <c r="M98" s="245">
        <v>0</v>
      </c>
      <c r="N98" s="246"/>
      <c r="O98" s="245">
        <v>1</v>
      </c>
      <c r="P98" s="245">
        <v>0.45</v>
      </c>
      <c r="Q98" s="205" t="s">
        <v>462</v>
      </c>
      <c r="R98" s="245">
        <v>0</v>
      </c>
      <c r="S98" s="245"/>
      <c r="T98" s="246"/>
      <c r="U98" s="245">
        <v>0</v>
      </c>
      <c r="V98" s="245"/>
      <c r="W98" s="246"/>
      <c r="X98" s="245">
        <f t="shared" ref="X98:Y99" si="10">+SUM(L98,O98,R98,U98)</f>
        <v>1</v>
      </c>
      <c r="Y98" s="245">
        <f t="shared" si="10"/>
        <v>0.45</v>
      </c>
      <c r="Z98" s="207">
        <f>IFERROR(Y98/X98,"")</f>
        <v>0.45</v>
      </c>
      <c r="AA98" s="232"/>
    </row>
    <row r="99" spans="1:27" ht="57" x14ac:dyDescent="0.25">
      <c r="A99" s="216" t="s">
        <v>361</v>
      </c>
      <c r="B99" s="216"/>
      <c r="C99" s="216"/>
      <c r="D99" s="200" t="s">
        <v>362</v>
      </c>
      <c r="E99" s="231">
        <v>0.02</v>
      </c>
      <c r="F99" s="247" t="s">
        <v>363</v>
      </c>
      <c r="G99" s="202" t="s">
        <v>264</v>
      </c>
      <c r="H99" s="202" t="s">
        <v>297</v>
      </c>
      <c r="I99" s="202" t="s">
        <v>292</v>
      </c>
      <c r="J99" s="203">
        <v>42736</v>
      </c>
      <c r="K99" s="203">
        <v>43099</v>
      </c>
      <c r="L99" s="245">
        <v>0.25</v>
      </c>
      <c r="M99" s="245">
        <v>0.25</v>
      </c>
      <c r="N99" s="205" t="s">
        <v>399</v>
      </c>
      <c r="O99" s="245">
        <v>0.25</v>
      </c>
      <c r="P99" s="245">
        <v>0.25</v>
      </c>
      <c r="Q99" s="205" t="s">
        <v>399</v>
      </c>
      <c r="R99" s="245">
        <v>0.25</v>
      </c>
      <c r="S99" s="245"/>
      <c r="T99" s="246"/>
      <c r="U99" s="245">
        <v>0.25</v>
      </c>
      <c r="V99" s="245"/>
      <c r="W99" s="246"/>
      <c r="X99" s="245">
        <f t="shared" si="10"/>
        <v>1</v>
      </c>
      <c r="Y99" s="245">
        <f t="shared" si="10"/>
        <v>0.5</v>
      </c>
      <c r="Z99" s="207">
        <f>IFERROR(Y99/X99,"")</f>
        <v>0.5</v>
      </c>
      <c r="AA99" s="232" t="s">
        <v>400</v>
      </c>
    </row>
    <row r="100" spans="1:27" ht="15.75" x14ac:dyDescent="0.25">
      <c r="A100" s="44"/>
      <c r="B100" s="44"/>
      <c r="C100" s="44"/>
      <c r="D100" s="44"/>
      <c r="E100" s="44"/>
      <c r="F100" s="44"/>
      <c r="G100" s="44"/>
      <c r="H100" s="44"/>
      <c r="I100" s="44"/>
      <c r="J100" s="44"/>
      <c r="K100" s="124"/>
      <c r="L100" s="125"/>
      <c r="M100" s="125"/>
      <c r="N100" s="125"/>
      <c r="O100" s="125"/>
      <c r="P100" s="224"/>
      <c r="Q100" s="224"/>
      <c r="R100" s="224"/>
      <c r="S100" s="224"/>
      <c r="T100" s="224"/>
      <c r="U100" s="224"/>
      <c r="V100" s="224"/>
      <c r="W100" s="224"/>
      <c r="X100" s="224"/>
      <c r="Y100" s="224"/>
      <c r="Z100" s="224"/>
      <c r="AA100" s="240">
        <f>+SUMPRODUCT(Z98:Z99,E98:E99)</f>
        <v>2.35E-2</v>
      </c>
    </row>
    <row r="101" spans="1:27" x14ac:dyDescent="0.25">
      <c r="A101" s="214" t="s">
        <v>145</v>
      </c>
      <c r="B101" s="215"/>
      <c r="C101" s="225" t="str">
        <f>+C19</f>
        <v>Mediante el fortalecimiento de la comunicación interna y el trabajo en equipo.</v>
      </c>
      <c r="D101" s="226"/>
      <c r="E101" s="226"/>
      <c r="F101" s="226"/>
      <c r="G101" s="226"/>
      <c r="H101" s="226"/>
      <c r="I101" s="226"/>
      <c r="J101" s="226"/>
      <c r="K101" s="226"/>
      <c r="L101" s="226"/>
      <c r="M101" s="226"/>
      <c r="N101" s="226"/>
      <c r="O101" s="226"/>
      <c r="P101" s="226"/>
      <c r="Q101" s="226"/>
      <c r="R101" s="226"/>
      <c r="S101" s="226"/>
      <c r="T101" s="226"/>
      <c r="U101" s="226"/>
      <c r="V101" s="226"/>
      <c r="W101" s="226"/>
      <c r="X101" s="226"/>
      <c r="Y101" s="226"/>
      <c r="Z101" s="226"/>
      <c r="AA101" s="227"/>
    </row>
    <row r="102" spans="1:27" x14ac:dyDescent="0.25">
      <c r="A102" s="182" t="s">
        <v>16</v>
      </c>
      <c r="B102" s="183"/>
      <c r="C102" s="184"/>
      <c r="D102" s="185" t="s">
        <v>171</v>
      </c>
      <c r="E102" s="185" t="s">
        <v>24</v>
      </c>
      <c r="F102" s="185" t="s">
        <v>165</v>
      </c>
      <c r="G102" s="185" t="s">
        <v>172</v>
      </c>
      <c r="H102" s="186" t="s">
        <v>17</v>
      </c>
      <c r="I102" s="185" t="s">
        <v>23</v>
      </c>
      <c r="J102" s="187" t="s">
        <v>18</v>
      </c>
      <c r="K102" s="188"/>
      <c r="L102" s="189" t="s">
        <v>170</v>
      </c>
      <c r="M102" s="189"/>
      <c r="N102" s="189"/>
      <c r="O102" s="189"/>
      <c r="P102" s="189"/>
      <c r="Q102" s="189"/>
      <c r="R102" s="189"/>
      <c r="S102" s="189"/>
      <c r="T102" s="189"/>
      <c r="U102" s="189"/>
      <c r="V102" s="189"/>
      <c r="W102" s="189"/>
      <c r="X102" s="186" t="s">
        <v>8</v>
      </c>
      <c r="Y102" s="186"/>
      <c r="Z102" s="186"/>
      <c r="AA102" s="190" t="s">
        <v>183</v>
      </c>
    </row>
    <row r="103" spans="1:27" x14ac:dyDescent="0.25">
      <c r="A103" s="191"/>
      <c r="B103" s="192"/>
      <c r="C103" s="193"/>
      <c r="D103" s="194"/>
      <c r="E103" s="194"/>
      <c r="F103" s="194"/>
      <c r="G103" s="194"/>
      <c r="H103" s="186"/>
      <c r="I103" s="194"/>
      <c r="J103" s="189" t="s">
        <v>19</v>
      </c>
      <c r="K103" s="186" t="s">
        <v>20</v>
      </c>
      <c r="L103" s="186" t="s">
        <v>4</v>
      </c>
      <c r="M103" s="186"/>
      <c r="N103" s="186"/>
      <c r="O103" s="186" t="s">
        <v>5</v>
      </c>
      <c r="P103" s="186"/>
      <c r="Q103" s="186"/>
      <c r="R103" s="186" t="s">
        <v>6</v>
      </c>
      <c r="S103" s="186"/>
      <c r="T103" s="186"/>
      <c r="U103" s="186" t="s">
        <v>7</v>
      </c>
      <c r="V103" s="186"/>
      <c r="W103" s="186"/>
      <c r="X103" s="186"/>
      <c r="Y103" s="186"/>
      <c r="Z103" s="186"/>
      <c r="AA103" s="190"/>
    </row>
    <row r="104" spans="1:27" ht="30" x14ac:dyDescent="0.25">
      <c r="A104" s="191"/>
      <c r="B104" s="192"/>
      <c r="C104" s="193"/>
      <c r="D104" s="195"/>
      <c r="E104" s="195"/>
      <c r="F104" s="195"/>
      <c r="G104" s="195"/>
      <c r="H104" s="186"/>
      <c r="I104" s="195"/>
      <c r="J104" s="189"/>
      <c r="K104" s="186"/>
      <c r="L104" s="196" t="s">
        <v>167</v>
      </c>
      <c r="M104" s="196" t="s">
        <v>168</v>
      </c>
      <c r="N104" s="196" t="s">
        <v>21</v>
      </c>
      <c r="O104" s="196" t="s">
        <v>167</v>
      </c>
      <c r="P104" s="196" t="s">
        <v>168</v>
      </c>
      <c r="Q104" s="196" t="s">
        <v>21</v>
      </c>
      <c r="R104" s="196" t="s">
        <v>167</v>
      </c>
      <c r="S104" s="196" t="s">
        <v>168</v>
      </c>
      <c r="T104" s="196" t="s">
        <v>21</v>
      </c>
      <c r="U104" s="196" t="s">
        <v>167</v>
      </c>
      <c r="V104" s="196" t="s">
        <v>168</v>
      </c>
      <c r="W104" s="196" t="s">
        <v>21</v>
      </c>
      <c r="X104" s="196" t="s">
        <v>167</v>
      </c>
      <c r="Y104" s="197" t="s">
        <v>168</v>
      </c>
      <c r="Z104" s="197" t="s">
        <v>166</v>
      </c>
      <c r="AA104" s="198" t="s">
        <v>11</v>
      </c>
    </row>
    <row r="105" spans="1:27" ht="42.75" x14ac:dyDescent="0.25">
      <c r="A105" s="248" t="s">
        <v>463</v>
      </c>
      <c r="B105" s="248"/>
      <c r="C105" s="248"/>
      <c r="D105" s="249" t="s">
        <v>265</v>
      </c>
      <c r="E105" s="231">
        <v>0.02</v>
      </c>
      <c r="F105" s="202" t="s">
        <v>262</v>
      </c>
      <c r="G105" s="202" t="s">
        <v>47</v>
      </c>
      <c r="H105" s="202" t="s">
        <v>215</v>
      </c>
      <c r="I105" s="202" t="s">
        <v>213</v>
      </c>
      <c r="J105" s="203">
        <v>42826</v>
      </c>
      <c r="K105" s="203">
        <v>42855</v>
      </c>
      <c r="L105" s="245">
        <v>0.5</v>
      </c>
      <c r="M105" s="245">
        <v>0.5</v>
      </c>
      <c r="N105" s="202" t="s">
        <v>401</v>
      </c>
      <c r="O105" s="245">
        <v>0.5</v>
      </c>
      <c r="P105" s="245">
        <v>0.25</v>
      </c>
      <c r="Q105" s="202" t="s">
        <v>401</v>
      </c>
      <c r="R105" s="245">
        <v>0</v>
      </c>
      <c r="S105" s="245"/>
      <c r="T105" s="202"/>
      <c r="U105" s="245">
        <v>0</v>
      </c>
      <c r="V105" s="245"/>
      <c r="W105" s="202"/>
      <c r="X105" s="245">
        <f t="shared" ref="X105:Y106" si="11">+SUM(L105,O105,R105,U105)</f>
        <v>1</v>
      </c>
      <c r="Y105" s="245">
        <f t="shared" si="11"/>
        <v>0.75</v>
      </c>
      <c r="Z105" s="207">
        <f>IFERROR(Y105/X105,"")</f>
        <v>0.75</v>
      </c>
      <c r="AA105" s="232" t="s">
        <v>402</v>
      </c>
    </row>
    <row r="106" spans="1:27" ht="28.5" x14ac:dyDescent="0.25">
      <c r="A106" s="248" t="s">
        <v>464</v>
      </c>
      <c r="B106" s="248"/>
      <c r="C106" s="248"/>
      <c r="D106" s="249" t="s">
        <v>266</v>
      </c>
      <c r="E106" s="231">
        <v>0.03</v>
      </c>
      <c r="F106" s="202" t="s">
        <v>263</v>
      </c>
      <c r="G106" s="202" t="s">
        <v>47</v>
      </c>
      <c r="H106" s="202" t="s">
        <v>215</v>
      </c>
      <c r="I106" s="202" t="s">
        <v>213</v>
      </c>
      <c r="J106" s="203">
        <v>42826</v>
      </c>
      <c r="K106" s="203">
        <v>42855</v>
      </c>
      <c r="L106" s="245">
        <v>0</v>
      </c>
      <c r="M106" s="245">
        <v>0</v>
      </c>
      <c r="N106" s="202"/>
      <c r="O106" s="245">
        <v>0.33</v>
      </c>
      <c r="P106" s="245">
        <v>0</v>
      </c>
      <c r="Q106" s="202" t="s">
        <v>465</v>
      </c>
      <c r="R106" s="245">
        <v>0.33</v>
      </c>
      <c r="S106" s="245"/>
      <c r="T106" s="202"/>
      <c r="U106" s="245">
        <v>0.34</v>
      </c>
      <c r="V106" s="245"/>
      <c r="W106" s="202"/>
      <c r="X106" s="245">
        <f t="shared" si="11"/>
        <v>1</v>
      </c>
      <c r="Y106" s="245">
        <f t="shared" si="11"/>
        <v>0</v>
      </c>
      <c r="Z106" s="207">
        <f>IFERROR(Y106/X106,"")</f>
        <v>0</v>
      </c>
      <c r="AA106" s="232"/>
    </row>
    <row r="107" spans="1:27" ht="15.75" x14ac:dyDescent="0.25">
      <c r="A107" s="47"/>
      <c r="B107" s="47"/>
      <c r="C107" s="47"/>
      <c r="D107" s="250" t="s">
        <v>255</v>
      </c>
      <c r="E107" s="251">
        <f>+E30+E36+E42</f>
        <v>0.15000000000000002</v>
      </c>
      <c r="F107" s="252"/>
      <c r="G107" s="47"/>
      <c r="H107" s="47"/>
      <c r="I107" s="47"/>
      <c r="J107" s="47"/>
      <c r="K107" s="114"/>
      <c r="L107" s="34"/>
      <c r="M107" s="34"/>
      <c r="N107" s="34"/>
      <c r="O107" s="34"/>
      <c r="P107" s="253"/>
      <c r="Q107" s="253"/>
      <c r="R107" s="253"/>
      <c r="S107" s="253"/>
      <c r="T107" s="253"/>
      <c r="U107" s="253"/>
      <c r="V107" s="253"/>
      <c r="W107" s="253"/>
      <c r="X107" s="253"/>
      <c r="Y107" s="253"/>
      <c r="Z107" s="253"/>
      <c r="AA107" s="240">
        <f>+SUMPRODUCT(Z105:Z106,E105:E106)</f>
        <v>1.4999999999999999E-2</v>
      </c>
    </row>
    <row r="108" spans="1:27" ht="15.75" x14ac:dyDescent="0.25">
      <c r="A108" s="47"/>
      <c r="B108" s="254" t="s">
        <v>365</v>
      </c>
      <c r="C108" s="255" t="s">
        <v>367</v>
      </c>
      <c r="D108" s="250" t="s">
        <v>256</v>
      </c>
      <c r="E108" s="251">
        <f>+E48+E49+E50+E51+E52+E53+E54+E55</f>
        <v>0.30000000000000004</v>
      </c>
      <c r="F108" s="252"/>
      <c r="G108" s="47"/>
      <c r="H108" s="47"/>
      <c r="I108" s="47"/>
      <c r="J108" s="47"/>
      <c r="K108" s="114"/>
      <c r="L108" s="34"/>
      <c r="M108" s="34"/>
      <c r="N108" s="34"/>
      <c r="O108" s="34"/>
      <c r="P108" s="253"/>
      <c r="Q108" s="253"/>
      <c r="R108" s="253"/>
      <c r="S108" s="253"/>
      <c r="T108" s="253"/>
      <c r="U108" s="253"/>
      <c r="V108" s="253"/>
      <c r="W108" s="253"/>
      <c r="X108" s="253"/>
      <c r="Y108" s="253"/>
      <c r="Z108" s="253"/>
      <c r="AA108" s="240">
        <f>+SUM(AA107,AA100,AA93,AA87,AA78,AA71,AA63,AA57,AA43,AA37)+AA31</f>
        <v>0.6746735649751987</v>
      </c>
    </row>
    <row r="109" spans="1:27" ht="15.75" x14ac:dyDescent="0.25">
      <c r="A109" s="47"/>
      <c r="B109" s="47"/>
      <c r="C109" s="47"/>
      <c r="D109" s="250" t="s">
        <v>257</v>
      </c>
      <c r="E109" s="251">
        <f>+E76</f>
        <v>0.1</v>
      </c>
      <c r="F109" s="252"/>
      <c r="G109" s="47"/>
      <c r="H109" s="47"/>
      <c r="I109" s="47"/>
      <c r="J109" s="47"/>
      <c r="K109" s="114"/>
      <c r="L109" s="34"/>
      <c r="M109" s="34"/>
      <c r="N109" s="34"/>
      <c r="O109" s="34"/>
      <c r="P109" s="253"/>
      <c r="Q109" s="253"/>
      <c r="R109" s="253"/>
      <c r="S109" s="253"/>
      <c r="T109" s="253"/>
      <c r="U109" s="253"/>
      <c r="V109" s="253"/>
      <c r="W109" s="253"/>
      <c r="X109" s="253"/>
      <c r="Y109" s="253"/>
      <c r="Z109" s="253"/>
      <c r="AA109" s="253"/>
    </row>
    <row r="110" spans="1:27" ht="15.75" x14ac:dyDescent="0.25">
      <c r="A110" s="47"/>
      <c r="B110" s="47"/>
      <c r="C110" s="47"/>
      <c r="D110" s="250" t="s">
        <v>258</v>
      </c>
      <c r="E110" s="251">
        <f>+E56+E62+E68+E69+E70+E77+E83+E84+E85+E86+E92</f>
        <v>0.35</v>
      </c>
      <c r="F110" s="252"/>
      <c r="G110" s="47"/>
      <c r="H110" s="47"/>
      <c r="I110" s="47"/>
      <c r="J110" s="47"/>
      <c r="K110" s="114"/>
      <c r="L110" s="34"/>
      <c r="M110" s="34"/>
      <c r="N110" s="34"/>
      <c r="O110" s="34"/>
      <c r="P110" s="253"/>
      <c r="Q110" s="253"/>
      <c r="R110" s="253"/>
      <c r="S110" s="253"/>
      <c r="T110" s="253"/>
      <c r="U110" s="253"/>
      <c r="V110" s="253"/>
      <c r="W110" s="253"/>
      <c r="X110" s="256"/>
      <c r="Y110" s="253"/>
      <c r="Z110" s="253"/>
      <c r="AA110" s="253"/>
    </row>
    <row r="111" spans="1:27" ht="15.75" x14ac:dyDescent="0.25">
      <c r="A111" s="47"/>
      <c r="B111" s="47"/>
      <c r="C111" s="47"/>
      <c r="D111" s="250" t="s">
        <v>267</v>
      </c>
      <c r="E111" s="251">
        <f>+E98+E99+E105+E106</f>
        <v>0.1</v>
      </c>
      <c r="F111" s="252"/>
      <c r="G111" s="47"/>
      <c r="H111" s="47"/>
      <c r="I111" s="47"/>
      <c r="J111" s="47"/>
      <c r="K111" s="114"/>
      <c r="L111" s="34"/>
      <c r="M111" s="34"/>
      <c r="N111" s="34"/>
      <c r="O111" s="34"/>
      <c r="P111" s="253"/>
      <c r="Q111" s="253"/>
      <c r="R111" s="253"/>
      <c r="S111" s="253"/>
      <c r="T111" s="253"/>
      <c r="U111" s="253"/>
      <c r="V111" s="253"/>
      <c r="W111" s="253"/>
      <c r="X111" s="256"/>
      <c r="Y111" s="253"/>
      <c r="Z111" s="253"/>
      <c r="AA111" s="253"/>
    </row>
    <row r="112" spans="1:27" ht="15.75" x14ac:dyDescent="0.25">
      <c r="A112" s="47"/>
      <c r="B112" s="47"/>
      <c r="C112" s="47"/>
      <c r="D112" s="250" t="s">
        <v>268</v>
      </c>
      <c r="E112" s="251">
        <f>+E107+E108+E109+E110+E111</f>
        <v>1</v>
      </c>
      <c r="F112" s="252"/>
      <c r="G112" s="47"/>
      <c r="H112" s="47"/>
      <c r="I112" s="47"/>
      <c r="J112" s="47"/>
      <c r="K112" s="114"/>
      <c r="L112" s="34"/>
      <c r="M112" s="34"/>
      <c r="N112" s="34"/>
      <c r="O112" s="34"/>
      <c r="P112" s="253"/>
      <c r="Q112" s="253"/>
      <c r="R112" s="253"/>
      <c r="S112" s="253"/>
      <c r="T112" s="253"/>
      <c r="U112" s="253"/>
      <c r="V112" s="253"/>
      <c r="W112" s="253"/>
      <c r="X112" s="253"/>
      <c r="Y112" s="253"/>
      <c r="Z112" s="253"/>
      <c r="AA112" s="253"/>
    </row>
    <row r="113" spans="1:27" ht="15.75" x14ac:dyDescent="0.25">
      <c r="A113" s="47"/>
      <c r="B113" s="47"/>
      <c r="C113" s="47"/>
      <c r="D113" s="250"/>
      <c r="E113" s="250"/>
      <c r="F113" s="47"/>
      <c r="G113" s="47"/>
      <c r="H113" s="47"/>
      <c r="I113" s="47"/>
      <c r="J113" s="47"/>
      <c r="K113" s="114"/>
      <c r="L113" s="34"/>
      <c r="M113" s="34"/>
      <c r="N113" s="34"/>
      <c r="O113" s="34"/>
      <c r="P113" s="253"/>
      <c r="Q113" s="253"/>
      <c r="R113" s="253"/>
      <c r="S113" s="253"/>
      <c r="T113" s="253"/>
      <c r="U113" s="253"/>
      <c r="V113" s="253"/>
      <c r="W113" s="253"/>
      <c r="X113" s="253"/>
      <c r="Y113" s="253"/>
      <c r="Z113" s="253"/>
      <c r="AA113" s="253"/>
    </row>
    <row r="114" spans="1:27" ht="15.75" x14ac:dyDescent="0.25">
      <c r="A114" s="47"/>
      <c r="B114" s="47"/>
      <c r="C114" s="47"/>
      <c r="D114" s="47"/>
      <c r="E114" s="47"/>
      <c r="F114" s="47"/>
      <c r="G114" s="47"/>
      <c r="H114" s="47"/>
      <c r="I114" s="47"/>
      <c r="J114" s="47"/>
      <c r="K114" s="114"/>
      <c r="L114" s="34"/>
      <c r="M114" s="34"/>
      <c r="N114" s="34"/>
      <c r="O114" s="34"/>
      <c r="P114" s="253"/>
      <c r="Q114" s="253"/>
      <c r="R114" s="253"/>
      <c r="S114" s="253"/>
      <c r="T114" s="253"/>
      <c r="U114" s="253"/>
      <c r="V114" s="253"/>
      <c r="W114" s="253"/>
      <c r="X114" s="253"/>
      <c r="Y114" s="253"/>
      <c r="Z114" s="253"/>
      <c r="AA114" s="253"/>
    </row>
    <row r="115" spans="1:27" ht="15.75" x14ac:dyDescent="0.25">
      <c r="A115" s="47"/>
      <c r="B115" s="47"/>
      <c r="C115" s="47"/>
      <c r="D115" s="122" t="s">
        <v>434</v>
      </c>
      <c r="E115" s="122"/>
      <c r="F115" s="122"/>
      <c r="G115" s="122"/>
      <c r="H115" s="122"/>
      <c r="I115" s="122"/>
      <c r="J115" s="257"/>
      <c r="K115" s="257"/>
      <c r="L115" s="34"/>
      <c r="M115" s="258"/>
      <c r="N115" s="258"/>
      <c r="O115" s="259" t="s">
        <v>344</v>
      </c>
      <c r="P115" s="259"/>
      <c r="Q115" s="259"/>
      <c r="R115" s="259"/>
      <c r="S115" s="259"/>
      <c r="T115" s="259"/>
      <c r="U115" s="259"/>
      <c r="V115" s="259"/>
      <c r="W115" s="259"/>
      <c r="X115" s="253"/>
      <c r="Y115" s="253"/>
      <c r="Z115" s="253"/>
      <c r="AA115" s="253"/>
    </row>
    <row r="116" spans="1:27" ht="15.75" x14ac:dyDescent="0.25">
      <c r="A116" s="47"/>
      <c r="B116" s="47"/>
      <c r="C116" s="47"/>
      <c r="D116" s="47"/>
      <c r="E116" s="47"/>
      <c r="F116" s="47"/>
      <c r="G116" s="47"/>
      <c r="H116" s="47"/>
      <c r="I116" s="47"/>
      <c r="J116" s="47"/>
      <c r="K116" s="114"/>
      <c r="L116" s="34"/>
      <c r="M116" s="34"/>
      <c r="N116" s="34"/>
      <c r="O116" s="34"/>
      <c r="P116" s="253"/>
      <c r="Q116" s="253"/>
      <c r="R116" s="253"/>
      <c r="S116" s="253"/>
      <c r="T116" s="253"/>
      <c r="U116" s="253"/>
      <c r="V116" s="253"/>
      <c r="W116" s="253"/>
      <c r="X116" s="253"/>
      <c r="Y116" s="253"/>
      <c r="Z116" s="253"/>
      <c r="AA116" s="253"/>
    </row>
    <row r="117" spans="1:27" ht="15.75" x14ac:dyDescent="0.25">
      <c r="A117" s="47"/>
      <c r="B117" s="47"/>
      <c r="C117" s="47"/>
      <c r="D117" s="47"/>
      <c r="E117" s="47"/>
      <c r="F117" s="47"/>
      <c r="G117" s="47"/>
      <c r="H117" s="47"/>
      <c r="I117" s="47"/>
      <c r="J117" s="47"/>
      <c r="K117" s="114"/>
      <c r="L117" s="34"/>
      <c r="M117" s="34"/>
      <c r="N117" s="34"/>
      <c r="O117" s="34"/>
      <c r="P117" s="253"/>
      <c r="Q117" s="253"/>
      <c r="R117" s="253"/>
      <c r="S117" s="253"/>
      <c r="T117" s="253"/>
      <c r="U117" s="253"/>
      <c r="V117" s="253"/>
      <c r="W117" s="253"/>
      <c r="X117" s="253"/>
      <c r="Y117" s="253"/>
      <c r="Z117" s="253"/>
      <c r="AA117" s="253"/>
    </row>
    <row r="118" spans="1:27" ht="15.75" x14ac:dyDescent="0.25">
      <c r="A118" s="47"/>
      <c r="B118" s="47"/>
      <c r="C118" s="47"/>
      <c r="D118" s="47"/>
      <c r="E118" s="47"/>
      <c r="F118" s="47"/>
      <c r="G118" s="47"/>
      <c r="H118" s="47"/>
      <c r="I118" s="47"/>
      <c r="J118" s="47"/>
      <c r="K118" s="114"/>
      <c r="L118" s="34"/>
      <c r="M118" s="34"/>
      <c r="N118" s="34"/>
      <c r="O118" s="34"/>
      <c r="P118" s="253"/>
      <c r="Q118" s="253"/>
      <c r="R118" s="253"/>
      <c r="S118" s="253"/>
      <c r="T118" s="253"/>
      <c r="U118" s="253"/>
      <c r="V118" s="253"/>
      <c r="W118" s="253"/>
      <c r="X118" s="253"/>
      <c r="Y118" s="253"/>
      <c r="Z118" s="253"/>
      <c r="AA118" s="253"/>
    </row>
    <row r="119" spans="1:27" ht="15.75" x14ac:dyDescent="0.25">
      <c r="A119" s="47"/>
      <c r="B119" s="47"/>
      <c r="C119" s="47"/>
      <c r="D119" s="47"/>
      <c r="E119" s="47"/>
      <c r="F119" s="47"/>
      <c r="G119" s="47"/>
      <c r="H119" s="47"/>
      <c r="I119" s="47"/>
      <c r="J119" s="47"/>
      <c r="K119" s="114"/>
      <c r="L119" s="34"/>
      <c r="M119" s="34"/>
      <c r="N119" s="34"/>
      <c r="O119" s="34"/>
      <c r="P119" s="253"/>
      <c r="Q119" s="253"/>
      <c r="R119" s="253"/>
      <c r="S119" s="253"/>
      <c r="T119" s="253"/>
      <c r="U119" s="253"/>
      <c r="V119" s="253"/>
      <c r="W119" s="253"/>
      <c r="X119" s="253"/>
      <c r="Y119" s="253"/>
      <c r="Z119" s="253"/>
      <c r="AA119" s="253"/>
    </row>
    <row r="120" spans="1:27" ht="15.75" x14ac:dyDescent="0.25">
      <c r="A120" s="47"/>
      <c r="B120" s="47"/>
      <c r="C120" s="47"/>
      <c r="D120" s="47"/>
      <c r="E120" s="47"/>
      <c r="F120" s="47"/>
      <c r="G120" s="47"/>
      <c r="H120" s="47"/>
      <c r="I120" s="47"/>
      <c r="J120" s="47"/>
      <c r="K120" s="114"/>
      <c r="L120" s="34"/>
      <c r="M120" s="34"/>
      <c r="N120" s="34"/>
      <c r="O120" s="34"/>
      <c r="P120" s="253"/>
      <c r="Q120" s="253"/>
      <c r="R120" s="253"/>
      <c r="S120" s="253"/>
      <c r="T120" s="253"/>
      <c r="U120" s="253"/>
      <c r="V120" s="253"/>
      <c r="W120" s="253"/>
      <c r="X120" s="253"/>
      <c r="Y120" s="253"/>
      <c r="Z120" s="253"/>
      <c r="AA120" s="253"/>
    </row>
    <row r="121" spans="1:27" ht="15.75" x14ac:dyDescent="0.25">
      <c r="A121" s="47"/>
      <c r="B121" s="47"/>
      <c r="C121" s="47"/>
      <c r="D121" s="47"/>
      <c r="E121" s="47"/>
      <c r="F121" s="47"/>
      <c r="G121" s="47"/>
      <c r="H121" s="47"/>
      <c r="I121" s="47"/>
      <c r="J121" s="47"/>
      <c r="K121" s="114"/>
      <c r="L121" s="34"/>
      <c r="M121" s="34"/>
      <c r="N121" s="34"/>
      <c r="O121" s="34"/>
      <c r="P121" s="253"/>
      <c r="Q121" s="253"/>
      <c r="R121" s="253"/>
      <c r="S121" s="253"/>
      <c r="T121" s="253"/>
      <c r="U121" s="253"/>
      <c r="V121" s="253"/>
      <c r="W121" s="253"/>
      <c r="X121" s="253"/>
      <c r="Y121" s="253"/>
      <c r="Z121" s="253"/>
      <c r="AA121" s="253"/>
    </row>
    <row r="122" spans="1:27" ht="15.75" x14ac:dyDescent="0.25">
      <c r="A122" s="47"/>
      <c r="B122" s="47"/>
      <c r="C122" s="47"/>
      <c r="D122" s="47"/>
      <c r="E122" s="47"/>
      <c r="F122" s="47"/>
      <c r="G122" s="47"/>
      <c r="H122" s="47"/>
      <c r="I122" s="47"/>
      <c r="J122" s="47"/>
      <c r="K122" s="114"/>
      <c r="L122" s="34"/>
      <c r="M122" s="34"/>
      <c r="N122" s="34"/>
      <c r="O122" s="34"/>
      <c r="P122" s="253"/>
      <c r="Q122" s="253"/>
      <c r="R122" s="253"/>
      <c r="S122" s="253"/>
      <c r="T122" s="253"/>
      <c r="U122" s="253"/>
      <c r="V122" s="253"/>
      <c r="W122" s="253"/>
      <c r="X122" s="253"/>
      <c r="Y122" s="253"/>
      <c r="Z122" s="253"/>
      <c r="AA122" s="253"/>
    </row>
    <row r="123" spans="1:27" ht="15.75" x14ac:dyDescent="0.25">
      <c r="A123" s="47"/>
      <c r="B123" s="47"/>
      <c r="C123" s="47"/>
      <c r="D123" s="47"/>
      <c r="E123" s="47"/>
      <c r="F123" s="47"/>
      <c r="G123" s="47"/>
      <c r="H123" s="47"/>
      <c r="I123" s="47"/>
      <c r="J123" s="47"/>
      <c r="K123" s="114"/>
      <c r="L123" s="34"/>
      <c r="M123" s="34"/>
      <c r="N123" s="34"/>
      <c r="O123" s="34"/>
      <c r="P123" s="253"/>
      <c r="Q123" s="253"/>
      <c r="R123" s="253"/>
      <c r="S123" s="253"/>
      <c r="T123" s="253"/>
      <c r="U123" s="253"/>
      <c r="V123" s="253"/>
      <c r="W123" s="253"/>
      <c r="X123" s="253"/>
      <c r="Y123" s="253"/>
      <c r="Z123" s="253"/>
      <c r="AA123" s="253"/>
    </row>
    <row r="124" spans="1:27" ht="15.75" x14ac:dyDescent="0.25">
      <c r="A124" s="47"/>
      <c r="B124" s="47"/>
      <c r="C124" s="47"/>
      <c r="D124" s="47"/>
      <c r="E124" s="47"/>
      <c r="F124" s="47"/>
      <c r="G124" s="47"/>
      <c r="H124" s="47"/>
      <c r="I124" s="47"/>
      <c r="J124" s="47"/>
      <c r="K124" s="114"/>
      <c r="L124" s="34"/>
      <c r="M124" s="34"/>
      <c r="N124" s="34"/>
      <c r="O124" s="34"/>
      <c r="P124" s="253"/>
      <c r="Q124" s="253"/>
      <c r="R124" s="253"/>
      <c r="S124" s="253"/>
      <c r="T124" s="253"/>
      <c r="U124" s="253"/>
      <c r="V124" s="253"/>
      <c r="W124" s="253"/>
      <c r="X124" s="253"/>
      <c r="Y124" s="253"/>
      <c r="Z124" s="253"/>
      <c r="AA124" s="253"/>
    </row>
    <row r="125" spans="1:27" ht="15.75" x14ac:dyDescent="0.25">
      <c r="A125" s="47"/>
      <c r="B125" s="47"/>
      <c r="C125" s="47"/>
      <c r="D125" s="47"/>
      <c r="E125" s="47"/>
      <c r="F125" s="47"/>
      <c r="G125" s="47"/>
      <c r="H125" s="47"/>
      <c r="I125" s="47"/>
      <c r="J125" s="47"/>
      <c r="K125" s="114"/>
      <c r="L125" s="34"/>
      <c r="M125" s="34"/>
      <c r="N125" s="34"/>
      <c r="O125" s="34"/>
      <c r="P125" s="253"/>
      <c r="Q125" s="253"/>
      <c r="R125" s="253"/>
      <c r="S125" s="253"/>
      <c r="T125" s="253"/>
      <c r="U125" s="253"/>
      <c r="V125" s="253"/>
      <c r="W125" s="253"/>
      <c r="X125" s="253"/>
      <c r="Y125" s="253"/>
      <c r="Z125" s="253"/>
      <c r="AA125" s="253"/>
    </row>
    <row r="126" spans="1:27" ht="15.75" x14ac:dyDescent="0.25">
      <c r="A126" s="47"/>
      <c r="B126" s="47"/>
      <c r="C126" s="47"/>
      <c r="D126" s="47"/>
      <c r="E126" s="47"/>
      <c r="F126" s="47"/>
      <c r="G126" s="47"/>
      <c r="H126" s="47"/>
      <c r="I126" s="47"/>
      <c r="J126" s="47"/>
      <c r="K126" s="114"/>
      <c r="L126" s="34"/>
      <c r="M126" s="34"/>
      <c r="N126" s="34"/>
      <c r="O126" s="34"/>
      <c r="P126" s="253"/>
      <c r="Q126" s="253"/>
      <c r="R126" s="253"/>
      <c r="S126" s="253"/>
      <c r="T126" s="253"/>
      <c r="U126" s="253"/>
      <c r="V126" s="253"/>
      <c r="W126" s="253"/>
      <c r="X126" s="253"/>
      <c r="Y126" s="253"/>
      <c r="Z126" s="253"/>
      <c r="AA126" s="253"/>
    </row>
    <row r="127" spans="1:27" ht="15.75" x14ac:dyDescent="0.25">
      <c r="A127" s="47"/>
      <c r="B127" s="47"/>
      <c r="C127" s="47"/>
      <c r="D127" s="47"/>
      <c r="E127" s="47"/>
      <c r="F127" s="47"/>
      <c r="G127" s="47"/>
      <c r="H127" s="47"/>
      <c r="I127" s="47"/>
      <c r="J127" s="47"/>
      <c r="K127" s="114"/>
      <c r="L127" s="34"/>
      <c r="M127" s="34"/>
      <c r="N127" s="34"/>
      <c r="O127" s="34"/>
      <c r="P127" s="253"/>
      <c r="Q127" s="253"/>
      <c r="R127" s="253"/>
      <c r="S127" s="253"/>
      <c r="T127" s="253"/>
      <c r="U127" s="253"/>
      <c r="V127" s="253"/>
      <c r="W127" s="253"/>
      <c r="X127" s="253"/>
      <c r="Y127" s="253"/>
      <c r="Z127" s="253"/>
      <c r="AA127" s="253"/>
    </row>
    <row r="128" spans="1:27" ht="15.75" x14ac:dyDescent="0.25">
      <c r="A128" s="47"/>
      <c r="B128" s="47"/>
      <c r="C128" s="47"/>
      <c r="D128" s="47"/>
      <c r="E128" s="47"/>
      <c r="F128" s="47"/>
      <c r="G128" s="47"/>
      <c r="H128" s="47"/>
      <c r="I128" s="47"/>
      <c r="J128" s="47"/>
      <c r="K128" s="114"/>
      <c r="L128" s="34"/>
      <c r="M128" s="34"/>
      <c r="N128" s="34"/>
      <c r="O128" s="34"/>
      <c r="P128" s="253"/>
      <c r="Q128" s="253"/>
      <c r="R128" s="253"/>
      <c r="S128" s="253"/>
      <c r="T128" s="253"/>
      <c r="U128" s="253"/>
      <c r="V128" s="253"/>
      <c r="W128" s="253"/>
      <c r="X128" s="253"/>
      <c r="Y128" s="253"/>
      <c r="Z128" s="253"/>
      <c r="AA128" s="253"/>
    </row>
    <row r="129" spans="1:27" ht="15.75" x14ac:dyDescent="0.25">
      <c r="A129" s="47"/>
      <c r="B129" s="47"/>
      <c r="C129" s="47"/>
      <c r="D129" s="47"/>
      <c r="E129" s="47"/>
      <c r="F129" s="47"/>
      <c r="G129" s="47"/>
      <c r="H129" s="47"/>
      <c r="I129" s="47"/>
      <c r="J129" s="47"/>
      <c r="K129" s="114"/>
      <c r="L129" s="34"/>
      <c r="M129" s="34"/>
      <c r="N129" s="34"/>
      <c r="O129" s="34"/>
      <c r="P129" s="253"/>
      <c r="Q129" s="253"/>
      <c r="R129" s="253"/>
      <c r="S129" s="253"/>
      <c r="T129" s="253"/>
      <c r="U129" s="253"/>
      <c r="V129" s="253"/>
      <c r="W129" s="253"/>
      <c r="X129" s="253"/>
      <c r="Y129" s="253"/>
      <c r="Z129" s="253"/>
      <c r="AA129" s="253"/>
    </row>
  </sheetData>
  <sheetProtection password="F537" sheet="1" formatCells="0" formatColumns="0" formatRows="0" insertColumns="0" insertRows="0" insertHyperlinks="0" deleteColumns="0" deleteRows="0" sort="0" autoFilter="0" pivotTables="0"/>
  <mergeCells count="283">
    <mergeCell ref="U103:W103"/>
    <mergeCell ref="A105:C105"/>
    <mergeCell ref="A106:C106"/>
    <mergeCell ref="D115:I115"/>
    <mergeCell ref="O115:W115"/>
    <mergeCell ref="I102:I104"/>
    <mergeCell ref="J102:K102"/>
    <mergeCell ref="L102:W102"/>
    <mergeCell ref="X102:Z103"/>
    <mergeCell ref="AA102:AA103"/>
    <mergeCell ref="J103:J104"/>
    <mergeCell ref="K103:K104"/>
    <mergeCell ref="L103:N103"/>
    <mergeCell ref="O103:Q103"/>
    <mergeCell ref="R103:T103"/>
    <mergeCell ref="A98:C98"/>
    <mergeCell ref="A99:C99"/>
    <mergeCell ref="A101:B101"/>
    <mergeCell ref="C101:AA101"/>
    <mergeCell ref="A102:C104"/>
    <mergeCell ref="D102:D104"/>
    <mergeCell ref="E102:E104"/>
    <mergeCell ref="F102:F104"/>
    <mergeCell ref="G102:G104"/>
    <mergeCell ref="H102:H104"/>
    <mergeCell ref="J95:K95"/>
    <mergeCell ref="L95:W95"/>
    <mergeCell ref="X95:Z96"/>
    <mergeCell ref="AA95:AA96"/>
    <mergeCell ref="J96:J97"/>
    <mergeCell ref="K96:K97"/>
    <mergeCell ref="L96:N96"/>
    <mergeCell ref="O96:Q96"/>
    <mergeCell ref="R96:T96"/>
    <mergeCell ref="U96:W96"/>
    <mergeCell ref="A92:C92"/>
    <mergeCell ref="A94:B94"/>
    <mergeCell ref="C94:AA94"/>
    <mergeCell ref="A95:C97"/>
    <mergeCell ref="D95:D97"/>
    <mergeCell ref="E95:E97"/>
    <mergeCell ref="F95:F97"/>
    <mergeCell ref="G95:G97"/>
    <mergeCell ref="H95:H97"/>
    <mergeCell ref="I95:I97"/>
    <mergeCell ref="L89:W89"/>
    <mergeCell ref="X89:Z90"/>
    <mergeCell ref="AA89:AA90"/>
    <mergeCell ref="J90:J91"/>
    <mergeCell ref="K90:K91"/>
    <mergeCell ref="L90:N90"/>
    <mergeCell ref="O90:Q90"/>
    <mergeCell ref="R90:T90"/>
    <mergeCell ref="U90:W90"/>
    <mergeCell ref="A88:B88"/>
    <mergeCell ref="C88:AA88"/>
    <mergeCell ref="A89:C91"/>
    <mergeCell ref="D89:D91"/>
    <mergeCell ref="E89:E91"/>
    <mergeCell ref="F89:F91"/>
    <mergeCell ref="G89:G91"/>
    <mergeCell ref="H89:H91"/>
    <mergeCell ref="I89:I91"/>
    <mergeCell ref="J89:K89"/>
    <mergeCell ref="R81:T81"/>
    <mergeCell ref="U81:W81"/>
    <mergeCell ref="A83:C83"/>
    <mergeCell ref="A84:C84"/>
    <mergeCell ref="A85:C85"/>
    <mergeCell ref="A86:C86"/>
    <mergeCell ref="H80:H82"/>
    <mergeCell ref="I80:I82"/>
    <mergeCell ref="J80:K80"/>
    <mergeCell ref="L80:W80"/>
    <mergeCell ref="X80:Z81"/>
    <mergeCell ref="AA80:AA81"/>
    <mergeCell ref="J81:J82"/>
    <mergeCell ref="K81:K82"/>
    <mergeCell ref="L81:N81"/>
    <mergeCell ref="O81:Q81"/>
    <mergeCell ref="U74:W74"/>
    <mergeCell ref="A76:C76"/>
    <mergeCell ref="A77:C77"/>
    <mergeCell ref="A79:B79"/>
    <mergeCell ref="C79:AA79"/>
    <mergeCell ref="A80:C82"/>
    <mergeCell ref="D80:D82"/>
    <mergeCell ref="E80:E82"/>
    <mergeCell ref="F80:F82"/>
    <mergeCell ref="G80:G82"/>
    <mergeCell ref="I73:I75"/>
    <mergeCell ref="J73:K73"/>
    <mergeCell ref="L73:W73"/>
    <mergeCell ref="X73:Z74"/>
    <mergeCell ref="AA73:AA74"/>
    <mergeCell ref="J74:J75"/>
    <mergeCell ref="K74:K75"/>
    <mergeCell ref="L74:N74"/>
    <mergeCell ref="O74:Q74"/>
    <mergeCell ref="R74:T74"/>
    <mergeCell ref="A73:C75"/>
    <mergeCell ref="D73:D75"/>
    <mergeCell ref="E73:E75"/>
    <mergeCell ref="F73:F75"/>
    <mergeCell ref="G73:G75"/>
    <mergeCell ref="H73:H75"/>
    <mergeCell ref="U66:W66"/>
    <mergeCell ref="A68:C68"/>
    <mergeCell ref="A69:C69"/>
    <mergeCell ref="A70:C70"/>
    <mergeCell ref="A72:B72"/>
    <mergeCell ref="C72:AA72"/>
    <mergeCell ref="I65:I67"/>
    <mergeCell ref="J65:K65"/>
    <mergeCell ref="L65:W65"/>
    <mergeCell ref="X65:Z66"/>
    <mergeCell ref="AA65:AA66"/>
    <mergeCell ref="J66:J67"/>
    <mergeCell ref="K66:K67"/>
    <mergeCell ref="L66:N66"/>
    <mergeCell ref="O66:Q66"/>
    <mergeCell ref="R66:T66"/>
    <mergeCell ref="U60:W60"/>
    <mergeCell ref="A62:C62"/>
    <mergeCell ref="A64:B64"/>
    <mergeCell ref="C64:AA64"/>
    <mergeCell ref="A65:C67"/>
    <mergeCell ref="D65:D67"/>
    <mergeCell ref="E65:E67"/>
    <mergeCell ref="F65:F67"/>
    <mergeCell ref="G65:G67"/>
    <mergeCell ref="H65:H67"/>
    <mergeCell ref="I59:I61"/>
    <mergeCell ref="J59:K59"/>
    <mergeCell ref="L59:W59"/>
    <mergeCell ref="X59:Z60"/>
    <mergeCell ref="AA59:AA60"/>
    <mergeCell ref="J60:J61"/>
    <mergeCell ref="K60:K61"/>
    <mergeCell ref="L60:N60"/>
    <mergeCell ref="O60:Q60"/>
    <mergeCell ref="R60:T60"/>
    <mergeCell ref="A59:C61"/>
    <mergeCell ref="D59:D61"/>
    <mergeCell ref="E59:E61"/>
    <mergeCell ref="F59:F61"/>
    <mergeCell ref="G59:G61"/>
    <mergeCell ref="H59:H61"/>
    <mergeCell ref="A53:C53"/>
    <mergeCell ref="A54:C54"/>
    <mergeCell ref="A55:C55"/>
    <mergeCell ref="A56:C56"/>
    <mergeCell ref="A58:B58"/>
    <mergeCell ref="C58:AA58"/>
    <mergeCell ref="U46:W46"/>
    <mergeCell ref="A48:C48"/>
    <mergeCell ref="A49:C49"/>
    <mergeCell ref="A50:C50"/>
    <mergeCell ref="A51:C51"/>
    <mergeCell ref="A52:C52"/>
    <mergeCell ref="I45:I47"/>
    <mergeCell ref="J45:K45"/>
    <mergeCell ref="L45:W45"/>
    <mergeCell ref="X45:Z46"/>
    <mergeCell ref="AA45:AA46"/>
    <mergeCell ref="J46:J47"/>
    <mergeCell ref="K46:K47"/>
    <mergeCell ref="L46:N46"/>
    <mergeCell ref="O46:Q46"/>
    <mergeCell ref="R46:T46"/>
    <mergeCell ref="U40:W40"/>
    <mergeCell ref="A42:C42"/>
    <mergeCell ref="A44:B44"/>
    <mergeCell ref="C44:AA44"/>
    <mergeCell ref="A45:C47"/>
    <mergeCell ref="D45:D47"/>
    <mergeCell ref="E45:E47"/>
    <mergeCell ref="F45:F47"/>
    <mergeCell ref="G45:G47"/>
    <mergeCell ref="H45:H47"/>
    <mergeCell ref="I39:I41"/>
    <mergeCell ref="J39:K39"/>
    <mergeCell ref="L39:W39"/>
    <mergeCell ref="X39:Z40"/>
    <mergeCell ref="AA39:AA40"/>
    <mergeCell ref="J40:J41"/>
    <mergeCell ref="K40:K41"/>
    <mergeCell ref="L40:N40"/>
    <mergeCell ref="O40:Q40"/>
    <mergeCell ref="R40:T40"/>
    <mergeCell ref="U34:W34"/>
    <mergeCell ref="A36:C36"/>
    <mergeCell ref="A38:B38"/>
    <mergeCell ref="C38:AA38"/>
    <mergeCell ref="A39:C41"/>
    <mergeCell ref="D39:D41"/>
    <mergeCell ref="E39:E41"/>
    <mergeCell ref="F39:F41"/>
    <mergeCell ref="G39:G41"/>
    <mergeCell ref="H39:H41"/>
    <mergeCell ref="I33:I35"/>
    <mergeCell ref="J33:K33"/>
    <mergeCell ref="L33:W33"/>
    <mergeCell ref="X33:Z34"/>
    <mergeCell ref="AA33:AA34"/>
    <mergeCell ref="J34:J35"/>
    <mergeCell ref="K34:K35"/>
    <mergeCell ref="L34:N34"/>
    <mergeCell ref="O34:Q34"/>
    <mergeCell ref="R34:T34"/>
    <mergeCell ref="U28:W28"/>
    <mergeCell ref="A30:C30"/>
    <mergeCell ref="A32:B32"/>
    <mergeCell ref="C32:AA32"/>
    <mergeCell ref="A33:C35"/>
    <mergeCell ref="D33:D35"/>
    <mergeCell ref="E33:E35"/>
    <mergeCell ref="F33:F35"/>
    <mergeCell ref="G33:G35"/>
    <mergeCell ref="H33:H35"/>
    <mergeCell ref="I27:I29"/>
    <mergeCell ref="J27:K27"/>
    <mergeCell ref="L27:W27"/>
    <mergeCell ref="X27:Z28"/>
    <mergeCell ref="AA27:AA28"/>
    <mergeCell ref="J28:J29"/>
    <mergeCell ref="K28:K29"/>
    <mergeCell ref="L28:N28"/>
    <mergeCell ref="O28:Q28"/>
    <mergeCell ref="R28:T28"/>
    <mergeCell ref="C23:AA23"/>
    <mergeCell ref="C24:AA24"/>
    <mergeCell ref="A26:B26"/>
    <mergeCell ref="C26:AA26"/>
    <mergeCell ref="A27:C29"/>
    <mergeCell ref="D27:D29"/>
    <mergeCell ref="E27:E29"/>
    <mergeCell ref="F27:F29"/>
    <mergeCell ref="G27:G29"/>
    <mergeCell ref="H27:H29"/>
    <mergeCell ref="C15:M15"/>
    <mergeCell ref="O15:AA15"/>
    <mergeCell ref="C16:M16"/>
    <mergeCell ref="O16:AA16"/>
    <mergeCell ref="A18:B24"/>
    <mergeCell ref="C18:AA18"/>
    <mergeCell ref="C19:AA19"/>
    <mergeCell ref="C20:AA20"/>
    <mergeCell ref="C21:AA21"/>
    <mergeCell ref="C22:AA22"/>
    <mergeCell ref="A11:B16"/>
    <mergeCell ref="C11:M11"/>
    <mergeCell ref="N11:N16"/>
    <mergeCell ref="O11:AA11"/>
    <mergeCell ref="C12:M12"/>
    <mergeCell ref="O12:AA12"/>
    <mergeCell ref="C13:M13"/>
    <mergeCell ref="O13:AA13"/>
    <mergeCell ref="C14:M14"/>
    <mergeCell ref="O14:AA14"/>
    <mergeCell ref="C8:H8"/>
    <mergeCell ref="J8:Q8"/>
    <mergeCell ref="T8:AA8"/>
    <mergeCell ref="C9:H9"/>
    <mergeCell ref="J9:Q9"/>
    <mergeCell ref="T9:AA9"/>
    <mergeCell ref="A4:B5"/>
    <mergeCell ref="C4:W5"/>
    <mergeCell ref="X4:Z5"/>
    <mergeCell ref="AA4:AA5"/>
    <mergeCell ref="A7:B9"/>
    <mergeCell ref="C7:H7"/>
    <mergeCell ref="I7:I9"/>
    <mergeCell ref="J7:Q7"/>
    <mergeCell ref="R7:S9"/>
    <mergeCell ref="T7:AA7"/>
    <mergeCell ref="A1:B2"/>
    <mergeCell ref="C1:W1"/>
    <mergeCell ref="X1:Y1"/>
    <mergeCell ref="Z1:AA1"/>
    <mergeCell ref="C2:W2"/>
    <mergeCell ref="X2:Y2"/>
    <mergeCell ref="Z2:AA2"/>
  </mergeCells>
  <conditionalFormatting sqref="Z51 Z53 Z56">
    <cfRule type="iconSet" priority="33">
      <iconSet iconSet="3TrafficLights2">
        <cfvo type="percent" val="0"/>
        <cfvo type="num" val="0.7"/>
        <cfvo type="num" val="0.9"/>
      </iconSet>
    </cfRule>
    <cfRule type="cellIs" dxfId="47" priority="34" stopIfTrue="1" operator="greaterThan">
      <formula>0.9</formula>
    </cfRule>
    <cfRule type="cellIs" dxfId="46" priority="35" stopIfTrue="1" operator="between">
      <formula>0.7</formula>
      <formula>0.89</formula>
    </cfRule>
    <cfRule type="cellIs" dxfId="45" priority="36" stopIfTrue="1" operator="between">
      <formula>0</formula>
      <formula>0.69</formula>
    </cfRule>
  </conditionalFormatting>
  <conditionalFormatting sqref="Z68:Z70">
    <cfRule type="iconSet" priority="29">
      <iconSet iconSet="3TrafficLights2">
        <cfvo type="percent" val="0"/>
        <cfvo type="num" val="0.7"/>
        <cfvo type="num" val="0.9"/>
      </iconSet>
    </cfRule>
    <cfRule type="cellIs" dxfId="44" priority="30" stopIfTrue="1" operator="greaterThan">
      <formula>0.9</formula>
    </cfRule>
    <cfRule type="cellIs" dxfId="43" priority="31" stopIfTrue="1" operator="between">
      <formula>0.7</formula>
      <formula>0.89</formula>
    </cfRule>
    <cfRule type="cellIs" dxfId="42" priority="32" stopIfTrue="1" operator="between">
      <formula>0</formula>
      <formula>0.69</formula>
    </cfRule>
  </conditionalFormatting>
  <conditionalFormatting sqref="Z83:Z84 Z86">
    <cfRule type="iconSet" priority="25">
      <iconSet iconSet="3TrafficLights2">
        <cfvo type="percent" val="0"/>
        <cfvo type="num" val="0.7"/>
        <cfvo type="num" val="0.9"/>
      </iconSet>
    </cfRule>
    <cfRule type="cellIs" dxfId="41" priority="26" stopIfTrue="1" operator="greaterThan">
      <formula>0.9</formula>
    </cfRule>
    <cfRule type="cellIs" dxfId="40" priority="27" stopIfTrue="1" operator="between">
      <formula>0.7</formula>
      <formula>0.89</formula>
    </cfRule>
    <cfRule type="cellIs" dxfId="39" priority="28" stopIfTrue="1" operator="between">
      <formula>0</formula>
      <formula>0.69</formula>
    </cfRule>
  </conditionalFormatting>
  <conditionalFormatting sqref="Z48:Z50">
    <cfRule type="iconSet" priority="21">
      <iconSet iconSet="3TrafficLights2">
        <cfvo type="percent" val="0"/>
        <cfvo type="num" val="0.7"/>
        <cfvo type="num" val="0.9"/>
      </iconSet>
    </cfRule>
    <cfRule type="cellIs" dxfId="38" priority="22" stopIfTrue="1" operator="greaterThan">
      <formula>0.9</formula>
    </cfRule>
    <cfRule type="cellIs" dxfId="37" priority="23" stopIfTrue="1" operator="between">
      <formula>0.7</formula>
      <formula>0.89</formula>
    </cfRule>
    <cfRule type="cellIs" dxfId="36" priority="24" stopIfTrue="1" operator="between">
      <formula>0</formula>
      <formula>0.69</formula>
    </cfRule>
  </conditionalFormatting>
  <conditionalFormatting sqref="Z52">
    <cfRule type="iconSet" priority="17">
      <iconSet iconSet="3TrafficLights2">
        <cfvo type="percent" val="0"/>
        <cfvo type="num" val="0.7"/>
        <cfvo type="num" val="0.9"/>
      </iconSet>
    </cfRule>
    <cfRule type="cellIs" dxfId="35" priority="18" stopIfTrue="1" operator="greaterThan">
      <formula>0.9</formula>
    </cfRule>
    <cfRule type="cellIs" dxfId="34" priority="19" stopIfTrue="1" operator="between">
      <formula>0.7</formula>
      <formula>0.89</formula>
    </cfRule>
    <cfRule type="cellIs" dxfId="33" priority="20" stopIfTrue="1" operator="between">
      <formula>0</formula>
      <formula>0.69</formula>
    </cfRule>
  </conditionalFormatting>
  <conditionalFormatting sqref="Z54">
    <cfRule type="iconSet" priority="13">
      <iconSet iconSet="3TrafficLights2">
        <cfvo type="percent" val="0"/>
        <cfvo type="num" val="0.7"/>
        <cfvo type="num" val="0.9"/>
      </iconSet>
    </cfRule>
    <cfRule type="cellIs" dxfId="32" priority="14" stopIfTrue="1" operator="greaterThan">
      <formula>0.9</formula>
    </cfRule>
    <cfRule type="cellIs" dxfId="31" priority="15" stopIfTrue="1" operator="between">
      <formula>0.7</formula>
      <formula>0.89</formula>
    </cfRule>
    <cfRule type="cellIs" dxfId="30" priority="16" stopIfTrue="1" operator="between">
      <formula>0</formula>
      <formula>0.69</formula>
    </cfRule>
  </conditionalFormatting>
  <conditionalFormatting sqref="Z62">
    <cfRule type="iconSet" priority="9">
      <iconSet iconSet="3TrafficLights2">
        <cfvo type="percent" val="0"/>
        <cfvo type="num" val="0.7"/>
        <cfvo type="num" val="0.9"/>
      </iconSet>
    </cfRule>
    <cfRule type="cellIs" dxfId="29" priority="10" stopIfTrue="1" operator="greaterThan">
      <formula>0.9</formula>
    </cfRule>
    <cfRule type="cellIs" dxfId="28" priority="11" stopIfTrue="1" operator="between">
      <formula>0.7</formula>
      <formula>0.89</formula>
    </cfRule>
    <cfRule type="cellIs" dxfId="27" priority="12" stopIfTrue="1" operator="between">
      <formula>0</formula>
      <formula>0.69</formula>
    </cfRule>
  </conditionalFormatting>
  <conditionalFormatting sqref="Z55">
    <cfRule type="iconSet" priority="5">
      <iconSet iconSet="3TrafficLights2">
        <cfvo type="percent" val="0"/>
        <cfvo type="num" val="0.7"/>
        <cfvo type="num" val="0.9"/>
      </iconSet>
    </cfRule>
    <cfRule type="cellIs" dxfId="26" priority="6" stopIfTrue="1" operator="greaterThan">
      <formula>0.9</formula>
    </cfRule>
    <cfRule type="cellIs" dxfId="25" priority="7" stopIfTrue="1" operator="between">
      <formula>0.7</formula>
      <formula>0.89</formula>
    </cfRule>
    <cfRule type="cellIs" dxfId="24" priority="8" stopIfTrue="1" operator="between">
      <formula>0</formula>
      <formula>0.69</formula>
    </cfRule>
  </conditionalFormatting>
  <conditionalFormatting sqref="Z85">
    <cfRule type="iconSet" priority="1">
      <iconSet iconSet="3TrafficLights2">
        <cfvo type="percent" val="0"/>
        <cfvo type="num" val="0.7"/>
        <cfvo type="num" val="0.9"/>
      </iconSet>
    </cfRule>
    <cfRule type="cellIs" dxfId="23" priority="2" stopIfTrue="1" operator="greaterThan">
      <formula>0.9</formula>
    </cfRule>
    <cfRule type="cellIs" dxfId="22" priority="3" stopIfTrue="1" operator="between">
      <formula>0.7</formula>
      <formula>0.89</formula>
    </cfRule>
    <cfRule type="cellIs" dxfId="21" priority="4" stopIfTrue="1" operator="between">
      <formula>0</formula>
      <formula>0.69</formula>
    </cfRule>
  </conditionalFormatting>
  <conditionalFormatting sqref="Z105:Z106">
    <cfRule type="iconSet" priority="37">
      <iconSet iconSet="3TrafficLights2">
        <cfvo type="percent" val="0"/>
        <cfvo type="num" val="0.7"/>
        <cfvo type="num" val="0.9"/>
      </iconSet>
    </cfRule>
    <cfRule type="cellIs" dxfId="20" priority="38" stopIfTrue="1" operator="greaterThan">
      <formula>0.9</formula>
    </cfRule>
    <cfRule type="cellIs" dxfId="19" priority="39" stopIfTrue="1" operator="between">
      <formula>0.7</formula>
      <formula>0.89</formula>
    </cfRule>
    <cfRule type="cellIs" dxfId="18" priority="40" stopIfTrue="1" operator="between">
      <formula>0</formula>
      <formula>0.69</formula>
    </cfRule>
  </conditionalFormatting>
  <conditionalFormatting sqref="Z98:Z99">
    <cfRule type="iconSet" priority="41">
      <iconSet iconSet="3TrafficLights2">
        <cfvo type="percent" val="0"/>
        <cfvo type="num" val="0.7"/>
        <cfvo type="num" val="0.9"/>
      </iconSet>
    </cfRule>
    <cfRule type="cellIs" dxfId="17" priority="42" stopIfTrue="1" operator="greaterThan">
      <formula>0.9</formula>
    </cfRule>
    <cfRule type="cellIs" dxfId="16" priority="43" stopIfTrue="1" operator="between">
      <formula>0.7</formula>
      <formula>0.89</formula>
    </cfRule>
    <cfRule type="cellIs" dxfId="15" priority="44" stopIfTrue="1" operator="between">
      <formula>0</formula>
      <formula>0.69</formula>
    </cfRule>
  </conditionalFormatting>
  <conditionalFormatting sqref="Z92">
    <cfRule type="iconSet" priority="45">
      <iconSet iconSet="3TrafficLights2">
        <cfvo type="percent" val="0"/>
        <cfvo type="num" val="0.7"/>
        <cfvo type="num" val="0.9"/>
      </iconSet>
    </cfRule>
    <cfRule type="cellIs" dxfId="14" priority="46" stopIfTrue="1" operator="greaterThan">
      <formula>0.9</formula>
    </cfRule>
    <cfRule type="cellIs" dxfId="13" priority="47" stopIfTrue="1" operator="between">
      <formula>0.7</formula>
      <formula>0.89</formula>
    </cfRule>
    <cfRule type="cellIs" dxfId="12" priority="48" stopIfTrue="1" operator="between">
      <formula>0</formula>
      <formula>0.69</formula>
    </cfRule>
  </conditionalFormatting>
  <conditionalFormatting sqref="Z76:Z77">
    <cfRule type="iconSet" priority="49">
      <iconSet iconSet="3TrafficLights2">
        <cfvo type="percent" val="0"/>
        <cfvo type="num" val="0.7"/>
        <cfvo type="num" val="0.9"/>
      </iconSet>
    </cfRule>
    <cfRule type="cellIs" dxfId="11" priority="50" stopIfTrue="1" operator="greaterThan">
      <formula>0.9</formula>
    </cfRule>
    <cfRule type="cellIs" dxfId="10" priority="51" stopIfTrue="1" operator="between">
      <formula>0.7</formula>
      <formula>0.89</formula>
    </cfRule>
    <cfRule type="cellIs" dxfId="9" priority="52" stopIfTrue="1" operator="between">
      <formula>0</formula>
      <formula>0.69</formula>
    </cfRule>
  </conditionalFormatting>
  <conditionalFormatting sqref="Z36">
    <cfRule type="iconSet" priority="53">
      <iconSet iconSet="3TrafficLights2">
        <cfvo type="percent" val="0"/>
        <cfvo type="num" val="0.7"/>
        <cfvo type="num" val="0.9"/>
      </iconSet>
    </cfRule>
    <cfRule type="cellIs" dxfId="8" priority="54" stopIfTrue="1" operator="greaterThan">
      <formula>0.9</formula>
    </cfRule>
    <cfRule type="cellIs" dxfId="7" priority="55" stopIfTrue="1" operator="between">
      <formula>0.7</formula>
      <formula>0.89</formula>
    </cfRule>
    <cfRule type="cellIs" dxfId="6" priority="56" stopIfTrue="1" operator="between">
      <formula>0</formula>
      <formula>0.69</formula>
    </cfRule>
  </conditionalFormatting>
  <conditionalFormatting sqref="Z42">
    <cfRule type="iconSet" priority="57">
      <iconSet iconSet="3TrafficLights2">
        <cfvo type="percent" val="0"/>
        <cfvo type="num" val="0.7"/>
        <cfvo type="num" val="0.9"/>
      </iconSet>
    </cfRule>
    <cfRule type="cellIs" dxfId="5" priority="58" stopIfTrue="1" operator="greaterThan">
      <formula>0.9</formula>
    </cfRule>
    <cfRule type="cellIs" dxfId="4" priority="59" stopIfTrue="1" operator="between">
      <formula>0.7</formula>
      <formula>0.89</formula>
    </cfRule>
    <cfRule type="cellIs" dxfId="3" priority="60" stopIfTrue="1" operator="between">
      <formula>0</formula>
      <formula>0.69</formula>
    </cfRule>
  </conditionalFormatting>
  <conditionalFormatting sqref="Z30">
    <cfRule type="iconSet" priority="61">
      <iconSet iconSet="3TrafficLights2">
        <cfvo type="percent" val="0"/>
        <cfvo type="num" val="0.7"/>
        <cfvo type="num" val="0.9"/>
      </iconSet>
    </cfRule>
    <cfRule type="cellIs" dxfId="2" priority="62" stopIfTrue="1" operator="greaterThan">
      <formula>0.9</formula>
    </cfRule>
    <cfRule type="cellIs" dxfId="1" priority="63" stopIfTrue="1" operator="between">
      <formula>0.7</formula>
      <formula>0.89</formula>
    </cfRule>
    <cfRule type="cellIs" dxfId="0" priority="64" stopIfTrue="1" operator="between">
      <formula>0</formula>
      <formula>0.69</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xm:f>
          </x14:formula1>
          <xm:sqref>G36 G42 G51:G56 G62 G68:G70 G76:G77 G30 G83:G93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view="pageBreakPreview" zoomScale="70" zoomScaleNormal="70" zoomScaleSheetLayoutView="70" workbookViewId="0">
      <selection activeCell="F12" sqref="F12"/>
    </sheetView>
  </sheetViews>
  <sheetFormatPr baseColWidth="10" defaultRowHeight="15.75" x14ac:dyDescent="0.25"/>
  <cols>
    <col min="1" max="1" width="6.85546875" style="44" customWidth="1"/>
    <col min="2" max="2" width="19.7109375" style="44" customWidth="1"/>
    <col min="3" max="3" width="37.85546875" style="44" customWidth="1"/>
    <col min="4" max="4" width="70.42578125" style="44" customWidth="1"/>
    <col min="5" max="5" width="21.5703125" style="44" customWidth="1"/>
    <col min="6" max="6" width="24.5703125" style="44" customWidth="1"/>
    <col min="7" max="7" width="21.5703125" style="44" customWidth="1"/>
    <col min="8" max="8" width="26.85546875" style="44" customWidth="1"/>
    <col min="9" max="9" width="25.42578125" style="44" customWidth="1"/>
    <col min="10" max="10" width="17.5703125" style="44" customWidth="1"/>
    <col min="11" max="11" width="20.5703125" style="124" customWidth="1"/>
    <col min="12" max="12" width="13.28515625" style="125" customWidth="1"/>
    <col min="13" max="13" width="12" style="125" customWidth="1"/>
    <col min="14" max="14" width="44.42578125" style="125" customWidth="1"/>
    <col min="15" max="15" width="12.28515625" style="125" customWidth="1"/>
    <col min="16" max="16" width="9" style="224" customWidth="1"/>
    <col min="17" max="17" width="42" style="224" customWidth="1"/>
    <col min="18" max="18" width="10.140625" style="224" customWidth="1"/>
    <col min="19" max="19" width="10.5703125" style="224" customWidth="1"/>
    <col min="20" max="20" width="19.28515625" style="224" customWidth="1"/>
    <col min="21" max="21" width="7.85546875" style="224" bestFit="1" customWidth="1"/>
    <col min="22" max="22" width="8.140625" style="224" customWidth="1"/>
    <col min="23" max="23" width="22" style="224" customWidth="1"/>
    <col min="24" max="25" width="15.7109375" style="224" customWidth="1"/>
    <col min="26" max="26" width="19.5703125" style="224" customWidth="1"/>
    <col min="27" max="27" width="37.5703125" style="224" customWidth="1"/>
    <col min="28" max="16384" width="11.42578125" style="125"/>
  </cols>
  <sheetData>
    <row r="1" spans="1:27" ht="32.25" customHeight="1" x14ac:dyDescent="0.25">
      <c r="A1" s="30"/>
      <c r="B1" s="30"/>
      <c r="C1" s="126" t="str">
        <f>+'Marco General'!C1:G1</f>
        <v>DIRECCIONAMIENTO ESTRATÉGICO</v>
      </c>
      <c r="D1" s="126"/>
      <c r="E1" s="126"/>
      <c r="F1" s="126"/>
      <c r="G1" s="126"/>
      <c r="H1" s="126"/>
      <c r="I1" s="126"/>
      <c r="J1" s="126"/>
      <c r="K1" s="126"/>
      <c r="L1" s="126"/>
      <c r="M1" s="126"/>
      <c r="N1" s="126"/>
      <c r="O1" s="126"/>
      <c r="P1" s="126"/>
      <c r="Q1" s="126"/>
      <c r="R1" s="126"/>
      <c r="S1" s="126"/>
      <c r="T1" s="126"/>
      <c r="U1" s="260" t="s">
        <v>12</v>
      </c>
      <c r="V1" s="260"/>
      <c r="W1" s="129" t="s">
        <v>162</v>
      </c>
      <c r="X1" s="129"/>
      <c r="Y1" s="129"/>
      <c r="Z1" s="261" t="s">
        <v>104</v>
      </c>
      <c r="AA1" s="262" t="s">
        <v>105</v>
      </c>
    </row>
    <row r="2" spans="1:27" ht="29.25" customHeight="1" x14ac:dyDescent="0.25">
      <c r="A2" s="30"/>
      <c r="B2" s="30"/>
      <c r="C2" s="126" t="str">
        <f>+'Marco General'!C2:G2</f>
        <v>PLAN OPERATIVO POR DEPENDENCIAS / PROCESOS</v>
      </c>
      <c r="D2" s="126"/>
      <c r="E2" s="126"/>
      <c r="F2" s="126"/>
      <c r="G2" s="126"/>
      <c r="H2" s="126"/>
      <c r="I2" s="126"/>
      <c r="J2" s="126"/>
      <c r="K2" s="126"/>
      <c r="L2" s="126"/>
      <c r="M2" s="126"/>
      <c r="N2" s="126"/>
      <c r="O2" s="126"/>
      <c r="P2" s="126"/>
      <c r="Q2" s="126"/>
      <c r="R2" s="126"/>
      <c r="S2" s="126"/>
      <c r="T2" s="126"/>
      <c r="U2" s="260" t="s">
        <v>13</v>
      </c>
      <c r="V2" s="260"/>
      <c r="W2" s="131" t="s">
        <v>163</v>
      </c>
      <c r="X2" s="131"/>
      <c r="Y2" s="131"/>
      <c r="Z2" s="261"/>
      <c r="AA2" s="262"/>
    </row>
    <row r="3" spans="1:27" x14ac:dyDescent="0.25">
      <c r="A3" s="36"/>
      <c r="B3" s="37"/>
      <c r="C3" s="37"/>
      <c r="D3" s="37"/>
      <c r="E3" s="37"/>
      <c r="F3" s="37"/>
      <c r="G3" s="37"/>
      <c r="H3" s="37"/>
      <c r="I3" s="37"/>
      <c r="J3" s="37"/>
      <c r="K3" s="38"/>
      <c r="L3" s="39"/>
      <c r="M3" s="39"/>
      <c r="N3" s="39"/>
      <c r="O3" s="39"/>
      <c r="P3" s="39"/>
      <c r="Q3" s="39"/>
      <c r="R3" s="39"/>
      <c r="S3" s="39"/>
      <c r="T3" s="39"/>
      <c r="U3" s="39"/>
      <c r="V3" s="39"/>
      <c r="W3" s="39"/>
      <c r="X3" s="39"/>
      <c r="Y3" s="39"/>
      <c r="Z3" s="39"/>
      <c r="AA3" s="40"/>
    </row>
    <row r="4" spans="1:27" ht="15.75" customHeight="1" x14ac:dyDescent="0.25">
      <c r="A4" s="215" t="s">
        <v>1</v>
      </c>
      <c r="B4" s="215"/>
      <c r="C4" s="133" t="str">
        <f>+'Marco General'!C8</f>
        <v>Subdirección de Divulgación de los Valores del Patrimonio Cultural</v>
      </c>
      <c r="D4" s="133"/>
      <c r="E4" s="133"/>
      <c r="F4" s="133"/>
      <c r="G4" s="133"/>
      <c r="H4" s="133"/>
      <c r="I4" s="133"/>
      <c r="J4" s="133"/>
      <c r="K4" s="133"/>
      <c r="L4" s="215" t="s">
        <v>14</v>
      </c>
      <c r="M4" s="215"/>
      <c r="N4" s="263" t="str">
        <f>IF('Marco General'!C10="","",'Marco General'!C10)</f>
        <v>Divulgación del Patrimonio cultural</v>
      </c>
      <c r="O4" s="264"/>
      <c r="P4" s="264"/>
      <c r="Q4" s="265"/>
      <c r="R4" s="215" t="s">
        <v>14</v>
      </c>
      <c r="S4" s="215"/>
      <c r="T4" s="263" t="s">
        <v>38</v>
      </c>
      <c r="U4" s="264"/>
      <c r="V4" s="264"/>
      <c r="W4" s="264"/>
      <c r="X4" s="264"/>
      <c r="Y4" s="265"/>
      <c r="Z4" s="215" t="s">
        <v>0</v>
      </c>
      <c r="AA4" s="266">
        <v>2017</v>
      </c>
    </row>
    <row r="5" spans="1:27" ht="15.75" customHeight="1" x14ac:dyDescent="0.25">
      <c r="A5" s="215"/>
      <c r="B5" s="215"/>
      <c r="C5" s="133"/>
      <c r="D5" s="133"/>
      <c r="E5" s="133"/>
      <c r="F5" s="133"/>
      <c r="G5" s="133"/>
      <c r="H5" s="133"/>
      <c r="I5" s="133"/>
      <c r="J5" s="133"/>
      <c r="K5" s="133"/>
      <c r="L5" s="215"/>
      <c r="M5" s="215"/>
      <c r="N5" s="263" t="str">
        <f>IF('Marco General'!C11="","",'Marco General'!C11)</f>
        <v>Gestión de Comunicaciones</v>
      </c>
      <c r="O5" s="264"/>
      <c r="P5" s="264"/>
      <c r="Q5" s="265"/>
      <c r="R5" s="215"/>
      <c r="S5" s="215"/>
      <c r="T5" s="263" t="s">
        <v>47</v>
      </c>
      <c r="U5" s="264"/>
      <c r="V5" s="264"/>
      <c r="W5" s="264"/>
      <c r="X5" s="264"/>
      <c r="Y5" s="265"/>
      <c r="Z5" s="215"/>
      <c r="AA5" s="266"/>
    </row>
    <row r="6" spans="1:27" x14ac:dyDescent="0.25">
      <c r="A6" s="68"/>
      <c r="B6" s="69"/>
      <c r="C6" s="69"/>
      <c r="D6" s="69"/>
      <c r="E6" s="69"/>
      <c r="F6" s="69"/>
      <c r="G6" s="69"/>
      <c r="H6" s="69"/>
      <c r="I6" s="144"/>
      <c r="J6" s="70"/>
      <c r="K6" s="70"/>
      <c r="L6" s="70"/>
      <c r="M6" s="70"/>
      <c r="N6" s="70"/>
      <c r="O6" s="70"/>
      <c r="P6" s="70"/>
      <c r="Q6" s="70"/>
      <c r="R6" s="70"/>
      <c r="S6" s="70"/>
      <c r="T6" s="70"/>
      <c r="U6" s="70"/>
      <c r="V6" s="70"/>
      <c r="W6" s="70"/>
      <c r="X6" s="70"/>
      <c r="Y6" s="70"/>
      <c r="Z6" s="70"/>
      <c r="AA6" s="71"/>
    </row>
    <row r="7" spans="1:27" x14ac:dyDescent="0.25">
      <c r="A7" s="214" t="s">
        <v>3</v>
      </c>
      <c r="B7" s="215"/>
      <c r="C7" s="179" t="s">
        <v>146</v>
      </c>
      <c r="D7" s="180"/>
      <c r="E7" s="180"/>
      <c r="F7" s="180"/>
      <c r="G7" s="180"/>
      <c r="H7" s="180"/>
      <c r="I7" s="180"/>
      <c r="J7" s="180"/>
      <c r="K7" s="180"/>
      <c r="L7" s="180"/>
      <c r="M7" s="180"/>
      <c r="N7" s="180"/>
      <c r="O7" s="180"/>
      <c r="P7" s="180"/>
      <c r="Q7" s="180"/>
      <c r="R7" s="180"/>
      <c r="S7" s="180"/>
      <c r="T7" s="180"/>
      <c r="U7" s="180"/>
      <c r="V7" s="180"/>
      <c r="W7" s="180"/>
      <c r="X7" s="180"/>
      <c r="Y7" s="180"/>
      <c r="Z7" s="180"/>
      <c r="AA7" s="181"/>
    </row>
    <row r="8" spans="1:27" x14ac:dyDescent="0.25">
      <c r="A8" s="186" t="s">
        <v>16</v>
      </c>
      <c r="B8" s="186"/>
      <c r="C8" s="186"/>
      <c r="D8" s="185" t="s">
        <v>171</v>
      </c>
      <c r="E8" s="185" t="s">
        <v>24</v>
      </c>
      <c r="F8" s="185" t="s">
        <v>165</v>
      </c>
      <c r="G8" s="185" t="s">
        <v>172</v>
      </c>
      <c r="H8" s="186" t="s">
        <v>17</v>
      </c>
      <c r="I8" s="186" t="s">
        <v>23</v>
      </c>
      <c r="J8" s="189" t="s">
        <v>18</v>
      </c>
      <c r="K8" s="189"/>
      <c r="L8" s="189" t="s">
        <v>170</v>
      </c>
      <c r="M8" s="189"/>
      <c r="N8" s="189"/>
      <c r="O8" s="189"/>
      <c r="P8" s="189"/>
      <c r="Q8" s="189"/>
      <c r="R8" s="189"/>
      <c r="S8" s="189"/>
      <c r="T8" s="189"/>
      <c r="U8" s="189"/>
      <c r="V8" s="189"/>
      <c r="W8" s="189"/>
      <c r="X8" s="186" t="s">
        <v>8</v>
      </c>
      <c r="Y8" s="186"/>
      <c r="Z8" s="186"/>
      <c r="AA8" s="190" t="s">
        <v>22</v>
      </c>
    </row>
    <row r="9" spans="1:27" x14ac:dyDescent="0.25">
      <c r="A9" s="186"/>
      <c r="B9" s="186"/>
      <c r="C9" s="186"/>
      <c r="D9" s="194"/>
      <c r="E9" s="194"/>
      <c r="F9" s="194"/>
      <c r="G9" s="194"/>
      <c r="H9" s="186"/>
      <c r="I9" s="186"/>
      <c r="J9" s="189" t="s">
        <v>19</v>
      </c>
      <c r="K9" s="186" t="s">
        <v>20</v>
      </c>
      <c r="L9" s="186" t="s">
        <v>4</v>
      </c>
      <c r="M9" s="186"/>
      <c r="N9" s="186"/>
      <c r="O9" s="186" t="s">
        <v>5</v>
      </c>
      <c r="P9" s="186"/>
      <c r="Q9" s="186"/>
      <c r="R9" s="186" t="s">
        <v>6</v>
      </c>
      <c r="S9" s="186"/>
      <c r="T9" s="186"/>
      <c r="U9" s="186" t="s">
        <v>7</v>
      </c>
      <c r="V9" s="186"/>
      <c r="W9" s="186"/>
      <c r="X9" s="186"/>
      <c r="Y9" s="186"/>
      <c r="Z9" s="186"/>
      <c r="AA9" s="190"/>
    </row>
    <row r="10" spans="1:27" ht="30" x14ac:dyDescent="0.25">
      <c r="A10" s="186"/>
      <c r="B10" s="186"/>
      <c r="C10" s="186"/>
      <c r="D10" s="195"/>
      <c r="E10" s="195"/>
      <c r="F10" s="195"/>
      <c r="G10" s="195"/>
      <c r="H10" s="186"/>
      <c r="I10" s="186"/>
      <c r="J10" s="189"/>
      <c r="K10" s="186"/>
      <c r="L10" s="196" t="s">
        <v>10</v>
      </c>
      <c r="M10" s="196" t="s">
        <v>9</v>
      </c>
      <c r="N10" s="196" t="s">
        <v>21</v>
      </c>
      <c r="O10" s="196" t="s">
        <v>10</v>
      </c>
      <c r="P10" s="196" t="s">
        <v>9</v>
      </c>
      <c r="Q10" s="196" t="s">
        <v>21</v>
      </c>
      <c r="R10" s="196" t="s">
        <v>10</v>
      </c>
      <c r="S10" s="196" t="s">
        <v>9</v>
      </c>
      <c r="T10" s="196" t="s">
        <v>21</v>
      </c>
      <c r="U10" s="196" t="s">
        <v>10</v>
      </c>
      <c r="V10" s="196" t="s">
        <v>9</v>
      </c>
      <c r="W10" s="196" t="s">
        <v>21</v>
      </c>
      <c r="X10" s="196" t="s">
        <v>167</v>
      </c>
      <c r="Y10" s="197" t="s">
        <v>168</v>
      </c>
      <c r="Z10" s="197" t="s">
        <v>166</v>
      </c>
      <c r="AA10" s="198" t="s">
        <v>11</v>
      </c>
    </row>
    <row r="11" spans="1:27" ht="57" x14ac:dyDescent="0.25">
      <c r="A11" s="216" t="s">
        <v>269</v>
      </c>
      <c r="B11" s="216"/>
      <c r="C11" s="216"/>
      <c r="D11" s="200" t="s">
        <v>271</v>
      </c>
      <c r="E11" s="231">
        <v>0.09</v>
      </c>
      <c r="F11" s="202" t="s">
        <v>270</v>
      </c>
      <c r="G11" s="202" t="s">
        <v>38</v>
      </c>
      <c r="H11" s="202" t="s">
        <v>286</v>
      </c>
      <c r="I11" s="202" t="s">
        <v>329</v>
      </c>
      <c r="J11" s="203">
        <v>42795</v>
      </c>
      <c r="K11" s="203">
        <v>43099</v>
      </c>
      <c r="L11" s="204">
        <v>1</v>
      </c>
      <c r="M11" s="202">
        <v>1</v>
      </c>
      <c r="N11" s="267" t="s">
        <v>403</v>
      </c>
      <c r="O11" s="204">
        <v>1</v>
      </c>
      <c r="P11" s="202">
        <v>1</v>
      </c>
      <c r="Q11" s="202" t="s">
        <v>467</v>
      </c>
      <c r="R11" s="204">
        <v>1</v>
      </c>
      <c r="S11" s="202"/>
      <c r="T11" s="202"/>
      <c r="U11" s="204">
        <v>1</v>
      </c>
      <c r="V11" s="202"/>
      <c r="W11" s="202"/>
      <c r="X11" s="268">
        <f t="shared" ref="X11:X12" si="0">+SUM(L11,O11,R11,U11)</f>
        <v>4</v>
      </c>
      <c r="Y11" s="268">
        <f t="shared" ref="Y11:Y12" si="1">+SUM(M11,P11,S11,V11)</f>
        <v>2</v>
      </c>
      <c r="Z11" s="207">
        <f t="shared" ref="Z11:Z12" si="2">IFERROR(Y11/X11,"")</f>
        <v>0.5</v>
      </c>
      <c r="AA11" s="232" t="s">
        <v>404</v>
      </c>
    </row>
    <row r="12" spans="1:27" s="34" customFormat="1" ht="85.5" x14ac:dyDescent="0.25">
      <c r="A12" s="216" t="s">
        <v>273</v>
      </c>
      <c r="B12" s="216"/>
      <c r="C12" s="216"/>
      <c r="D12" s="269" t="s">
        <v>274</v>
      </c>
      <c r="E12" s="270">
        <v>0.09</v>
      </c>
      <c r="F12" s="271" t="s">
        <v>275</v>
      </c>
      <c r="G12" s="202" t="s">
        <v>264</v>
      </c>
      <c r="H12" s="202" t="s">
        <v>315</v>
      </c>
      <c r="I12" s="271" t="s">
        <v>330</v>
      </c>
      <c r="J12" s="203">
        <v>42795</v>
      </c>
      <c r="K12" s="203">
        <v>43099</v>
      </c>
      <c r="L12" s="204">
        <v>1</v>
      </c>
      <c r="M12" s="202">
        <v>1</v>
      </c>
      <c r="N12" s="267" t="s">
        <v>405</v>
      </c>
      <c r="O12" s="204">
        <v>3</v>
      </c>
      <c r="P12" s="202">
        <v>3</v>
      </c>
      <c r="Q12" s="267" t="s">
        <v>466</v>
      </c>
      <c r="R12" s="204">
        <v>3</v>
      </c>
      <c r="S12" s="202"/>
      <c r="T12" s="202"/>
      <c r="U12" s="204">
        <v>3</v>
      </c>
      <c r="V12" s="202"/>
      <c r="W12" s="202"/>
      <c r="X12" s="268">
        <f t="shared" si="0"/>
        <v>10</v>
      </c>
      <c r="Y12" s="272">
        <f t="shared" si="1"/>
        <v>4</v>
      </c>
      <c r="Z12" s="273">
        <f t="shared" si="2"/>
        <v>0.4</v>
      </c>
      <c r="AA12" s="274" t="s">
        <v>406</v>
      </c>
    </row>
    <row r="13" spans="1:27" s="34" customFormat="1" ht="57" x14ac:dyDescent="0.25">
      <c r="A13" s="216" t="s">
        <v>281</v>
      </c>
      <c r="B13" s="216"/>
      <c r="C13" s="216"/>
      <c r="D13" s="269" t="s">
        <v>282</v>
      </c>
      <c r="E13" s="270">
        <v>0.09</v>
      </c>
      <c r="F13" s="271" t="s">
        <v>278</v>
      </c>
      <c r="G13" s="202" t="s">
        <v>264</v>
      </c>
      <c r="H13" s="202" t="s">
        <v>272</v>
      </c>
      <c r="I13" s="271" t="s">
        <v>330</v>
      </c>
      <c r="J13" s="203">
        <v>42795</v>
      </c>
      <c r="K13" s="203">
        <v>43099</v>
      </c>
      <c r="L13" s="204">
        <v>0</v>
      </c>
      <c r="M13" s="202">
        <v>0</v>
      </c>
      <c r="N13" s="267" t="s">
        <v>407</v>
      </c>
      <c r="O13" s="204">
        <v>1</v>
      </c>
      <c r="P13" s="202">
        <v>1</v>
      </c>
      <c r="Q13" s="267" t="s">
        <v>480</v>
      </c>
      <c r="R13" s="204">
        <v>1</v>
      </c>
      <c r="S13" s="202"/>
      <c r="T13" s="202"/>
      <c r="U13" s="204">
        <v>1</v>
      </c>
      <c r="V13" s="202"/>
      <c r="W13" s="202"/>
      <c r="X13" s="272">
        <f t="shared" ref="X13:X14" si="3">+SUM(L13,O13,R13,U13)</f>
        <v>3</v>
      </c>
      <c r="Y13" s="272">
        <f t="shared" ref="Y13:Y14" si="4">+SUM(M13,P13,S13,V13)</f>
        <v>1</v>
      </c>
      <c r="Z13" s="273">
        <f t="shared" ref="Z13:Z14" si="5">IFERROR(Y13/X13,"")</f>
        <v>0.33333333333333331</v>
      </c>
      <c r="AA13" s="274" t="s">
        <v>408</v>
      </c>
    </row>
    <row r="14" spans="1:27" ht="57" x14ac:dyDescent="0.25">
      <c r="A14" s="216" t="s">
        <v>310</v>
      </c>
      <c r="B14" s="216"/>
      <c r="C14" s="216"/>
      <c r="D14" s="200" t="s">
        <v>312</v>
      </c>
      <c r="E14" s="231">
        <v>0.19</v>
      </c>
      <c r="F14" s="202" t="s">
        <v>311</v>
      </c>
      <c r="G14" s="202" t="s">
        <v>264</v>
      </c>
      <c r="H14" s="202" t="s">
        <v>313</v>
      </c>
      <c r="I14" s="202" t="s">
        <v>292</v>
      </c>
      <c r="J14" s="203">
        <v>42795</v>
      </c>
      <c r="K14" s="203">
        <v>43099</v>
      </c>
      <c r="L14" s="204">
        <v>0</v>
      </c>
      <c r="M14" s="202">
        <v>0</v>
      </c>
      <c r="N14" s="267" t="s">
        <v>411</v>
      </c>
      <c r="O14" s="204">
        <v>1</v>
      </c>
      <c r="P14" s="202">
        <v>1</v>
      </c>
      <c r="Q14" s="267" t="s">
        <v>411</v>
      </c>
      <c r="R14" s="204">
        <v>1</v>
      </c>
      <c r="S14" s="202"/>
      <c r="T14" s="202"/>
      <c r="U14" s="204">
        <v>1</v>
      </c>
      <c r="V14" s="202"/>
      <c r="W14" s="202"/>
      <c r="X14" s="272">
        <f t="shared" si="3"/>
        <v>3</v>
      </c>
      <c r="Y14" s="272">
        <f t="shared" si="4"/>
        <v>1</v>
      </c>
      <c r="Z14" s="273">
        <f t="shared" si="5"/>
        <v>0.33333333333333331</v>
      </c>
      <c r="AA14" s="232" t="s">
        <v>409</v>
      </c>
    </row>
    <row r="15" spans="1:27" ht="57" x14ac:dyDescent="0.25">
      <c r="A15" s="216" t="s">
        <v>317</v>
      </c>
      <c r="B15" s="216"/>
      <c r="C15" s="216"/>
      <c r="D15" s="200" t="s">
        <v>318</v>
      </c>
      <c r="E15" s="231">
        <v>0.09</v>
      </c>
      <c r="F15" s="202" t="s">
        <v>319</v>
      </c>
      <c r="G15" s="202" t="s">
        <v>264</v>
      </c>
      <c r="H15" s="202" t="s">
        <v>320</v>
      </c>
      <c r="I15" s="202" t="s">
        <v>292</v>
      </c>
      <c r="J15" s="203">
        <v>42795</v>
      </c>
      <c r="K15" s="203">
        <v>43099</v>
      </c>
      <c r="L15" s="204">
        <v>0</v>
      </c>
      <c r="M15" s="202">
        <v>0</v>
      </c>
      <c r="N15" s="267" t="s">
        <v>412</v>
      </c>
      <c r="O15" s="204">
        <v>1</v>
      </c>
      <c r="P15" s="202">
        <v>1</v>
      </c>
      <c r="Q15" s="267" t="s">
        <v>412</v>
      </c>
      <c r="R15" s="204">
        <v>1</v>
      </c>
      <c r="S15" s="202"/>
      <c r="T15" s="202"/>
      <c r="U15" s="204">
        <v>1</v>
      </c>
      <c r="V15" s="202"/>
      <c r="W15" s="202"/>
      <c r="X15" s="272">
        <f t="shared" ref="X15" si="6">+SUM(L15,O15,R15,U15)</f>
        <v>3</v>
      </c>
      <c r="Y15" s="272">
        <f t="shared" ref="Y15" si="7">+SUM(M15,P15,S15,V15)</f>
        <v>1</v>
      </c>
      <c r="Z15" s="273">
        <f t="shared" ref="Z15" si="8">IFERROR(Y15/X15,"")</f>
        <v>0.33333333333333331</v>
      </c>
      <c r="AA15" s="232" t="s">
        <v>410</v>
      </c>
    </row>
    <row r="16" spans="1:27" ht="99.75" x14ac:dyDescent="0.25">
      <c r="A16" s="228" t="s">
        <v>348</v>
      </c>
      <c r="B16" s="229"/>
      <c r="C16" s="230"/>
      <c r="D16" s="200" t="s">
        <v>349</v>
      </c>
      <c r="E16" s="231">
        <v>0.09</v>
      </c>
      <c r="F16" s="247" t="s">
        <v>350</v>
      </c>
      <c r="G16" s="202" t="s">
        <v>264</v>
      </c>
      <c r="H16" s="202" t="s">
        <v>291</v>
      </c>
      <c r="I16" s="202" t="s">
        <v>292</v>
      </c>
      <c r="J16" s="203">
        <v>42737</v>
      </c>
      <c r="K16" s="203">
        <v>43099</v>
      </c>
      <c r="L16" s="204">
        <v>1</v>
      </c>
      <c r="M16" s="204">
        <v>1</v>
      </c>
      <c r="N16" s="267" t="s">
        <v>426</v>
      </c>
      <c r="O16" s="204">
        <v>0</v>
      </c>
      <c r="P16" s="204">
        <v>1</v>
      </c>
      <c r="Q16" s="267" t="s">
        <v>468</v>
      </c>
      <c r="R16" s="204">
        <v>1</v>
      </c>
      <c r="S16" s="204"/>
      <c r="T16" s="246"/>
      <c r="U16" s="204">
        <v>0</v>
      </c>
      <c r="V16" s="204"/>
      <c r="W16" s="246"/>
      <c r="X16" s="272">
        <f t="shared" ref="X16" si="9">+SUM(L16,O16,R16,U16)</f>
        <v>2</v>
      </c>
      <c r="Y16" s="272">
        <f t="shared" ref="Y16" si="10">+SUM(M16,P16,S16,V16)</f>
        <v>2</v>
      </c>
      <c r="Z16" s="273">
        <f t="shared" ref="Z16" si="11">IFERROR(Y16/X16,"")</f>
        <v>1</v>
      </c>
      <c r="AA16" s="232" t="s">
        <v>427</v>
      </c>
    </row>
    <row r="17" spans="1:27" ht="78" customHeight="1" x14ac:dyDescent="0.25">
      <c r="A17" s="228" t="s">
        <v>351</v>
      </c>
      <c r="B17" s="229"/>
      <c r="C17" s="230"/>
      <c r="D17" s="200" t="s">
        <v>413</v>
      </c>
      <c r="E17" s="231">
        <v>0.09</v>
      </c>
      <c r="F17" s="247" t="s">
        <v>352</v>
      </c>
      <c r="G17" s="202" t="s">
        <v>264</v>
      </c>
      <c r="H17" s="202" t="s">
        <v>320</v>
      </c>
      <c r="I17" s="202" t="s">
        <v>292</v>
      </c>
      <c r="J17" s="203">
        <v>42737</v>
      </c>
      <c r="K17" s="203">
        <v>43099</v>
      </c>
      <c r="L17" s="245">
        <v>0</v>
      </c>
      <c r="M17" s="245">
        <v>0</v>
      </c>
      <c r="N17" s="275"/>
      <c r="O17" s="245">
        <v>0.33</v>
      </c>
      <c r="P17" s="245">
        <v>0.2</v>
      </c>
      <c r="Q17" s="267" t="s">
        <v>468</v>
      </c>
      <c r="R17" s="245">
        <v>0.33</v>
      </c>
      <c r="S17" s="202"/>
      <c r="T17" s="202"/>
      <c r="U17" s="245">
        <v>0.34</v>
      </c>
      <c r="V17" s="246"/>
      <c r="W17" s="246"/>
      <c r="X17" s="276">
        <f t="shared" ref="X17" si="12">+SUM(L17,O17,R17,U17)</f>
        <v>1</v>
      </c>
      <c r="Y17" s="237">
        <f t="shared" ref="Y17" si="13">+SUM(M17,P17,S17,V17)</f>
        <v>0.2</v>
      </c>
      <c r="Z17" s="273">
        <f t="shared" ref="Z17" si="14">IFERROR(Y17/X17,"")</f>
        <v>0.2</v>
      </c>
      <c r="AA17" s="232" t="s">
        <v>427</v>
      </c>
    </row>
    <row r="18" spans="1:27" ht="58.5" customHeight="1" x14ac:dyDescent="0.25">
      <c r="A18" s="216" t="s">
        <v>321</v>
      </c>
      <c r="B18" s="216"/>
      <c r="C18" s="216"/>
      <c r="D18" s="200" t="s">
        <v>322</v>
      </c>
      <c r="E18" s="231">
        <v>0.09</v>
      </c>
      <c r="F18" s="202" t="s">
        <v>323</v>
      </c>
      <c r="G18" s="202" t="s">
        <v>264</v>
      </c>
      <c r="H18" s="202" t="s">
        <v>320</v>
      </c>
      <c r="I18" s="202" t="s">
        <v>292</v>
      </c>
      <c r="J18" s="203">
        <v>42795</v>
      </c>
      <c r="K18" s="203">
        <v>43099</v>
      </c>
      <c r="L18" s="204">
        <v>1</v>
      </c>
      <c r="M18" s="202">
        <v>1</v>
      </c>
      <c r="N18" s="267" t="s">
        <v>414</v>
      </c>
      <c r="O18" s="204">
        <v>3</v>
      </c>
      <c r="P18" s="202">
        <v>3</v>
      </c>
      <c r="Q18" s="267" t="s">
        <v>414</v>
      </c>
      <c r="R18" s="204">
        <v>3</v>
      </c>
      <c r="S18" s="202"/>
      <c r="T18" s="202"/>
      <c r="U18" s="204">
        <v>3</v>
      </c>
      <c r="V18" s="202"/>
      <c r="W18" s="202"/>
      <c r="X18" s="272">
        <f t="shared" ref="X18" si="15">+SUM(L18,O18,R18,U18)</f>
        <v>10</v>
      </c>
      <c r="Y18" s="272">
        <f t="shared" ref="Y18" si="16">+SUM(M18,P18,S18,V18)</f>
        <v>4</v>
      </c>
      <c r="Z18" s="273">
        <f t="shared" ref="Z18" si="17">IFERROR(Y18/X18,"")</f>
        <v>0.4</v>
      </c>
      <c r="AA18" s="232" t="s">
        <v>410</v>
      </c>
    </row>
    <row r="19" spans="1:27" s="34" customFormat="1" ht="86.25" customHeight="1" x14ac:dyDescent="0.25">
      <c r="A19" s="216" t="s">
        <v>293</v>
      </c>
      <c r="B19" s="216"/>
      <c r="C19" s="216"/>
      <c r="D19" s="269" t="s">
        <v>294</v>
      </c>
      <c r="E19" s="270">
        <v>0.05</v>
      </c>
      <c r="F19" s="271" t="s">
        <v>278</v>
      </c>
      <c r="G19" s="202" t="s">
        <v>264</v>
      </c>
      <c r="H19" s="202" t="s">
        <v>291</v>
      </c>
      <c r="I19" s="202" t="s">
        <v>292</v>
      </c>
      <c r="J19" s="203">
        <v>42795</v>
      </c>
      <c r="K19" s="203">
        <v>43099</v>
      </c>
      <c r="L19" s="204">
        <v>0</v>
      </c>
      <c r="M19" s="202">
        <v>0</v>
      </c>
      <c r="N19" s="275"/>
      <c r="O19" s="204">
        <v>1</v>
      </c>
      <c r="P19" s="202">
        <v>1</v>
      </c>
      <c r="Q19" s="202" t="s">
        <v>479</v>
      </c>
      <c r="R19" s="204">
        <v>1</v>
      </c>
      <c r="S19" s="202"/>
      <c r="T19" s="202"/>
      <c r="U19" s="204">
        <v>1</v>
      </c>
      <c r="V19" s="202"/>
      <c r="W19" s="202"/>
      <c r="X19" s="272">
        <f t="shared" ref="X19:X20" si="18">+SUM(L19,O19,R19,U19)</f>
        <v>3</v>
      </c>
      <c r="Y19" s="272">
        <f t="shared" ref="Y19:Y20" si="19">+SUM(M19,P19,S19,V19)</f>
        <v>1</v>
      </c>
      <c r="Z19" s="273">
        <f t="shared" ref="Z19:Z20" si="20">IFERROR(Y19/X19,"")</f>
        <v>0.33333333333333331</v>
      </c>
      <c r="AA19" s="274" t="s">
        <v>481</v>
      </c>
    </row>
    <row r="20" spans="1:27" ht="81" customHeight="1" x14ac:dyDescent="0.25">
      <c r="A20" s="216" t="s">
        <v>131</v>
      </c>
      <c r="B20" s="216"/>
      <c r="C20" s="216"/>
      <c r="D20" s="269" t="s">
        <v>295</v>
      </c>
      <c r="E20" s="270">
        <v>0.05</v>
      </c>
      <c r="F20" s="271" t="s">
        <v>278</v>
      </c>
      <c r="G20" s="202" t="s">
        <v>264</v>
      </c>
      <c r="H20" s="202" t="s">
        <v>291</v>
      </c>
      <c r="I20" s="202" t="s">
        <v>292</v>
      </c>
      <c r="J20" s="203">
        <v>42795</v>
      </c>
      <c r="K20" s="203">
        <v>43099</v>
      </c>
      <c r="L20" s="204">
        <v>0</v>
      </c>
      <c r="M20" s="202">
        <v>0</v>
      </c>
      <c r="N20" s="275"/>
      <c r="O20" s="204">
        <v>1</v>
      </c>
      <c r="P20" s="202">
        <v>1</v>
      </c>
      <c r="Q20" s="267" t="s">
        <v>468</v>
      </c>
      <c r="R20" s="204">
        <v>1</v>
      </c>
      <c r="S20" s="202"/>
      <c r="T20" s="202"/>
      <c r="U20" s="204">
        <v>1</v>
      </c>
      <c r="V20" s="202"/>
      <c r="W20" s="202"/>
      <c r="X20" s="272">
        <f t="shared" si="18"/>
        <v>3</v>
      </c>
      <c r="Y20" s="272">
        <f t="shared" si="19"/>
        <v>1</v>
      </c>
      <c r="Z20" s="273">
        <f t="shared" si="20"/>
        <v>0.33333333333333331</v>
      </c>
      <c r="AA20" s="232" t="s">
        <v>427</v>
      </c>
    </row>
    <row r="21" spans="1:27" ht="71.25" x14ac:dyDescent="0.25">
      <c r="A21" s="216" t="s">
        <v>303</v>
      </c>
      <c r="B21" s="216"/>
      <c r="C21" s="216"/>
      <c r="D21" s="269" t="s">
        <v>353</v>
      </c>
      <c r="E21" s="277">
        <v>0.04</v>
      </c>
      <c r="F21" s="278" t="s">
        <v>354</v>
      </c>
      <c r="G21" s="202" t="s">
        <v>264</v>
      </c>
      <c r="H21" s="202" t="s">
        <v>297</v>
      </c>
      <c r="I21" s="202" t="s">
        <v>292</v>
      </c>
      <c r="J21" s="203">
        <v>42736</v>
      </c>
      <c r="K21" s="203">
        <v>43099</v>
      </c>
      <c r="L21" s="204">
        <v>1</v>
      </c>
      <c r="M21" s="202">
        <v>1</v>
      </c>
      <c r="N21" s="267" t="s">
        <v>415</v>
      </c>
      <c r="O21" s="204">
        <v>0</v>
      </c>
      <c r="P21" s="202">
        <v>0</v>
      </c>
      <c r="Q21" s="275"/>
      <c r="R21" s="204">
        <v>0</v>
      </c>
      <c r="S21" s="202"/>
      <c r="T21" s="202"/>
      <c r="U21" s="204">
        <v>0</v>
      </c>
      <c r="V21" s="202"/>
      <c r="W21" s="202"/>
      <c r="X21" s="272">
        <f t="shared" ref="X21:X22" si="21">+SUM(L21,O21,R21,U21)</f>
        <v>1</v>
      </c>
      <c r="Y21" s="272">
        <f t="shared" ref="Y21:Y22" si="22">+SUM(M21,P21,S21,V21)</f>
        <v>1</v>
      </c>
      <c r="Z21" s="273">
        <f t="shared" ref="Z21:Z22" si="23">IFERROR(Y21/X21,"")</f>
        <v>1</v>
      </c>
      <c r="AA21" s="232" t="s">
        <v>416</v>
      </c>
    </row>
    <row r="22" spans="1:27" ht="33.75" customHeight="1" x14ac:dyDescent="0.25">
      <c r="A22" s="216" t="s">
        <v>302</v>
      </c>
      <c r="B22" s="216"/>
      <c r="C22" s="216"/>
      <c r="D22" s="269" t="s">
        <v>353</v>
      </c>
      <c r="E22" s="277">
        <v>0.04</v>
      </c>
      <c r="F22" s="278" t="s">
        <v>354</v>
      </c>
      <c r="G22" s="202" t="s">
        <v>264</v>
      </c>
      <c r="H22" s="202" t="s">
        <v>297</v>
      </c>
      <c r="I22" s="202" t="s">
        <v>292</v>
      </c>
      <c r="J22" s="203">
        <v>42736</v>
      </c>
      <c r="K22" s="203">
        <v>43099</v>
      </c>
      <c r="L22" s="204">
        <v>0</v>
      </c>
      <c r="M22" s="202">
        <v>0</v>
      </c>
      <c r="N22" s="275"/>
      <c r="O22" s="204">
        <v>0</v>
      </c>
      <c r="P22" s="202">
        <v>0</v>
      </c>
      <c r="Q22" s="275"/>
      <c r="R22" s="204">
        <v>0</v>
      </c>
      <c r="S22" s="202">
        <v>0</v>
      </c>
      <c r="T22" s="202"/>
      <c r="U22" s="204">
        <v>1</v>
      </c>
      <c r="V22" s="202"/>
      <c r="W22" s="202"/>
      <c r="X22" s="272">
        <f t="shared" si="21"/>
        <v>1</v>
      </c>
      <c r="Y22" s="272">
        <f t="shared" si="22"/>
        <v>0</v>
      </c>
      <c r="Z22" s="273">
        <f t="shared" si="23"/>
        <v>0</v>
      </c>
      <c r="AA22" s="232"/>
    </row>
    <row r="23" spans="1:27" s="284" customFormat="1" x14ac:dyDescent="0.25">
      <c r="A23" s="279"/>
      <c r="B23" s="218"/>
      <c r="C23" s="280"/>
      <c r="D23" s="280"/>
      <c r="E23" s="280"/>
      <c r="F23" s="280"/>
      <c r="G23" s="280"/>
      <c r="H23" s="280"/>
      <c r="I23" s="280"/>
      <c r="J23" s="281"/>
      <c r="K23" s="281"/>
      <c r="L23" s="280"/>
      <c r="M23" s="280"/>
      <c r="N23" s="280"/>
      <c r="O23" s="280"/>
      <c r="P23" s="280"/>
      <c r="Q23" s="280"/>
      <c r="R23" s="280"/>
      <c r="S23" s="280"/>
      <c r="T23" s="280"/>
      <c r="U23" s="280"/>
      <c r="V23" s="280"/>
      <c r="W23" s="280"/>
      <c r="X23" s="280"/>
      <c r="Y23" s="280"/>
      <c r="Z23" s="282"/>
      <c r="AA23" s="283">
        <f>+SUMPRODUCT(E11:E22,Z11:Z22)</f>
        <v>0.42166666666666663</v>
      </c>
    </row>
    <row r="24" spans="1:27" x14ac:dyDescent="0.25">
      <c r="A24" s="214" t="s">
        <v>3</v>
      </c>
      <c r="B24" s="215"/>
      <c r="C24" s="179" t="s">
        <v>147</v>
      </c>
      <c r="D24" s="180"/>
      <c r="E24" s="180"/>
      <c r="F24" s="180"/>
      <c r="G24" s="180"/>
      <c r="H24" s="180"/>
      <c r="I24" s="180"/>
      <c r="J24" s="180"/>
      <c r="K24" s="180"/>
      <c r="L24" s="180"/>
      <c r="M24" s="180"/>
      <c r="N24" s="180"/>
      <c r="O24" s="180"/>
      <c r="P24" s="180"/>
      <c r="Q24" s="180"/>
      <c r="R24" s="180"/>
      <c r="S24" s="180"/>
      <c r="T24" s="180"/>
      <c r="U24" s="180"/>
      <c r="V24" s="180"/>
      <c r="W24" s="180"/>
      <c r="X24" s="180"/>
      <c r="Y24" s="180"/>
      <c r="Z24" s="180"/>
      <c r="AA24" s="285"/>
    </row>
    <row r="25" spans="1:27" x14ac:dyDescent="0.25">
      <c r="A25" s="286" t="s">
        <v>16</v>
      </c>
      <c r="B25" s="183"/>
      <c r="C25" s="184"/>
      <c r="D25" s="185" t="s">
        <v>171</v>
      </c>
      <c r="E25" s="185" t="s">
        <v>24</v>
      </c>
      <c r="F25" s="185" t="s">
        <v>165</v>
      </c>
      <c r="G25" s="185" t="s">
        <v>172</v>
      </c>
      <c r="H25" s="186" t="s">
        <v>17</v>
      </c>
      <c r="I25" s="186" t="s">
        <v>23</v>
      </c>
      <c r="J25" s="189" t="s">
        <v>18</v>
      </c>
      <c r="K25" s="189"/>
      <c r="L25" s="189" t="s">
        <v>170</v>
      </c>
      <c r="M25" s="189"/>
      <c r="N25" s="189"/>
      <c r="O25" s="189"/>
      <c r="P25" s="189"/>
      <c r="Q25" s="189"/>
      <c r="R25" s="189"/>
      <c r="S25" s="189"/>
      <c r="T25" s="189"/>
      <c r="U25" s="189"/>
      <c r="V25" s="189"/>
      <c r="W25" s="189"/>
      <c r="X25" s="186" t="s">
        <v>8</v>
      </c>
      <c r="Y25" s="186"/>
      <c r="Z25" s="186"/>
      <c r="AA25" s="190" t="s">
        <v>22</v>
      </c>
    </row>
    <row r="26" spans="1:27" x14ac:dyDescent="0.25">
      <c r="A26" s="287"/>
      <c r="B26" s="192"/>
      <c r="C26" s="193"/>
      <c r="D26" s="194"/>
      <c r="E26" s="194"/>
      <c r="F26" s="194"/>
      <c r="G26" s="194"/>
      <c r="H26" s="186"/>
      <c r="I26" s="186"/>
      <c r="J26" s="189" t="s">
        <v>19</v>
      </c>
      <c r="K26" s="186" t="s">
        <v>20</v>
      </c>
      <c r="L26" s="186" t="s">
        <v>4</v>
      </c>
      <c r="M26" s="186"/>
      <c r="N26" s="186"/>
      <c r="O26" s="186" t="s">
        <v>5</v>
      </c>
      <c r="P26" s="186"/>
      <c r="Q26" s="186"/>
      <c r="R26" s="186" t="s">
        <v>6</v>
      </c>
      <c r="S26" s="186"/>
      <c r="T26" s="186"/>
      <c r="U26" s="186" t="s">
        <v>7</v>
      </c>
      <c r="V26" s="186"/>
      <c r="W26" s="186"/>
      <c r="X26" s="186"/>
      <c r="Y26" s="186"/>
      <c r="Z26" s="186"/>
      <c r="AA26" s="190"/>
    </row>
    <row r="27" spans="1:27" ht="30" x14ac:dyDescent="0.25">
      <c r="A27" s="288"/>
      <c r="B27" s="289"/>
      <c r="C27" s="290"/>
      <c r="D27" s="195"/>
      <c r="E27" s="195"/>
      <c r="F27" s="195"/>
      <c r="G27" s="195"/>
      <c r="H27" s="186"/>
      <c r="I27" s="186"/>
      <c r="J27" s="189"/>
      <c r="K27" s="186"/>
      <c r="L27" s="196" t="s">
        <v>10</v>
      </c>
      <c r="M27" s="196" t="s">
        <v>9</v>
      </c>
      <c r="N27" s="196" t="s">
        <v>21</v>
      </c>
      <c r="O27" s="196" t="s">
        <v>10</v>
      </c>
      <c r="P27" s="196" t="s">
        <v>9</v>
      </c>
      <c r="Q27" s="196" t="s">
        <v>21</v>
      </c>
      <c r="R27" s="196" t="s">
        <v>10</v>
      </c>
      <c r="S27" s="196" t="s">
        <v>9</v>
      </c>
      <c r="T27" s="196" t="s">
        <v>21</v>
      </c>
      <c r="U27" s="196" t="s">
        <v>10</v>
      </c>
      <c r="V27" s="196" t="s">
        <v>9</v>
      </c>
      <c r="W27" s="196" t="s">
        <v>21</v>
      </c>
      <c r="X27" s="196" t="s">
        <v>167</v>
      </c>
      <c r="Y27" s="197" t="s">
        <v>168</v>
      </c>
      <c r="Z27" s="197" t="s">
        <v>166</v>
      </c>
      <c r="AA27" s="198" t="s">
        <v>11</v>
      </c>
    </row>
    <row r="28" spans="1:27" ht="60.75" customHeight="1" x14ac:dyDescent="0.25">
      <c r="A28" s="216" t="s">
        <v>279</v>
      </c>
      <c r="B28" s="216"/>
      <c r="C28" s="216"/>
      <c r="D28" s="269" t="s">
        <v>280</v>
      </c>
      <c r="E28" s="291">
        <v>0.06</v>
      </c>
      <c r="F28" s="271" t="s">
        <v>278</v>
      </c>
      <c r="G28" s="202" t="s">
        <v>264</v>
      </c>
      <c r="H28" s="202" t="s">
        <v>286</v>
      </c>
      <c r="I28" s="202" t="s">
        <v>292</v>
      </c>
      <c r="J28" s="203">
        <v>42795</v>
      </c>
      <c r="K28" s="203">
        <v>43099</v>
      </c>
      <c r="L28" s="204">
        <v>0</v>
      </c>
      <c r="M28" s="202">
        <v>0</v>
      </c>
      <c r="N28" s="292"/>
      <c r="O28" s="204">
        <v>1</v>
      </c>
      <c r="P28" s="202">
        <v>1</v>
      </c>
      <c r="Q28" s="267" t="s">
        <v>476</v>
      </c>
      <c r="R28" s="204">
        <v>1</v>
      </c>
      <c r="S28" s="202"/>
      <c r="T28" s="202"/>
      <c r="U28" s="204">
        <v>1</v>
      </c>
      <c r="V28" s="202"/>
      <c r="W28" s="202"/>
      <c r="X28" s="237">
        <f t="shared" ref="X28" si="24">+SUM(L28,O28,R28,U28)</f>
        <v>3</v>
      </c>
      <c r="Y28" s="206">
        <f>+SUM(M28,P28,S28,V28)</f>
        <v>1</v>
      </c>
      <c r="Z28" s="207">
        <f>IFERROR(Y28/X28,"")</f>
        <v>0.33333333333333331</v>
      </c>
      <c r="AA28" s="232" t="s">
        <v>477</v>
      </c>
    </row>
    <row r="29" spans="1:27" s="34" customFormat="1" ht="86.25" customHeight="1" x14ac:dyDescent="0.25">
      <c r="A29" s="216" t="s">
        <v>276</v>
      </c>
      <c r="B29" s="216"/>
      <c r="C29" s="216"/>
      <c r="D29" s="269" t="s">
        <v>277</v>
      </c>
      <c r="E29" s="270">
        <v>0.05</v>
      </c>
      <c r="F29" s="271" t="s">
        <v>278</v>
      </c>
      <c r="G29" s="202" t="s">
        <v>264</v>
      </c>
      <c r="H29" s="202" t="s">
        <v>315</v>
      </c>
      <c r="I29" s="271" t="s">
        <v>330</v>
      </c>
      <c r="J29" s="203">
        <v>42795</v>
      </c>
      <c r="K29" s="203">
        <v>43099</v>
      </c>
      <c r="L29" s="204">
        <v>0</v>
      </c>
      <c r="M29" s="202">
        <v>0</v>
      </c>
      <c r="N29" s="292"/>
      <c r="O29" s="204">
        <v>1</v>
      </c>
      <c r="P29" s="202">
        <v>1</v>
      </c>
      <c r="Q29" s="267" t="s">
        <v>469</v>
      </c>
      <c r="R29" s="204">
        <v>1</v>
      </c>
      <c r="S29" s="202"/>
      <c r="T29" s="202"/>
      <c r="U29" s="204">
        <v>1</v>
      </c>
      <c r="V29" s="202"/>
      <c r="W29" s="202"/>
      <c r="X29" s="237">
        <f t="shared" ref="X29" si="25">+SUM(L29,O29,R29,U29)</f>
        <v>3</v>
      </c>
      <c r="Y29" s="237">
        <f t="shared" ref="Y29:Y30" si="26">+SUM(M29,P29,S29,V29)</f>
        <v>1</v>
      </c>
      <c r="Z29" s="273">
        <f t="shared" ref="Z29:Z30" si="27">IFERROR(Y29/X29,"")</f>
        <v>0.33333333333333331</v>
      </c>
      <c r="AA29" s="232" t="s">
        <v>418</v>
      </c>
    </row>
    <row r="30" spans="1:27" s="34" customFormat="1" ht="54.75" customHeight="1" x14ac:dyDescent="0.25">
      <c r="A30" s="216" t="s">
        <v>283</v>
      </c>
      <c r="B30" s="216"/>
      <c r="C30" s="216"/>
      <c r="D30" s="269" t="s">
        <v>284</v>
      </c>
      <c r="E30" s="291">
        <v>0.05</v>
      </c>
      <c r="F30" s="271" t="s">
        <v>285</v>
      </c>
      <c r="G30" s="202" t="s">
        <v>38</v>
      </c>
      <c r="H30" s="202" t="s">
        <v>272</v>
      </c>
      <c r="I30" s="202" t="s">
        <v>329</v>
      </c>
      <c r="J30" s="203">
        <v>42795</v>
      </c>
      <c r="K30" s="203">
        <v>43099</v>
      </c>
      <c r="L30" s="204">
        <v>0</v>
      </c>
      <c r="M30" s="202">
        <v>0</v>
      </c>
      <c r="N30" s="292"/>
      <c r="O30" s="204">
        <v>1</v>
      </c>
      <c r="P30" s="202">
        <v>1</v>
      </c>
      <c r="Q30" s="267" t="s">
        <v>470</v>
      </c>
      <c r="R30" s="204">
        <v>0</v>
      </c>
      <c r="S30" s="202"/>
      <c r="T30" s="202"/>
      <c r="U30" s="204">
        <v>1</v>
      </c>
      <c r="V30" s="202"/>
      <c r="W30" s="202"/>
      <c r="X30" s="237">
        <f t="shared" ref="X30" si="28">+SUM(L30,O30,R30,U30)</f>
        <v>2</v>
      </c>
      <c r="Y30" s="237">
        <f t="shared" si="26"/>
        <v>1</v>
      </c>
      <c r="Z30" s="273">
        <f t="shared" si="27"/>
        <v>0.5</v>
      </c>
      <c r="AA30" s="232" t="s">
        <v>477</v>
      </c>
    </row>
    <row r="31" spans="1:27" s="34" customFormat="1" ht="82.5" customHeight="1" x14ac:dyDescent="0.25">
      <c r="A31" s="216" t="s">
        <v>314</v>
      </c>
      <c r="B31" s="216"/>
      <c r="C31" s="216"/>
      <c r="D31" s="269" t="s">
        <v>287</v>
      </c>
      <c r="E31" s="291">
        <v>0.05</v>
      </c>
      <c r="F31" s="278" t="s">
        <v>288</v>
      </c>
      <c r="G31" s="202" t="s">
        <v>264</v>
      </c>
      <c r="H31" s="202" t="s">
        <v>316</v>
      </c>
      <c r="I31" s="271" t="s">
        <v>330</v>
      </c>
      <c r="J31" s="203">
        <v>42795</v>
      </c>
      <c r="K31" s="203">
        <v>43099</v>
      </c>
      <c r="L31" s="204">
        <v>1</v>
      </c>
      <c r="M31" s="202">
        <v>1</v>
      </c>
      <c r="N31" s="267" t="s">
        <v>417</v>
      </c>
      <c r="O31" s="204">
        <v>3</v>
      </c>
      <c r="P31" s="202">
        <v>3</v>
      </c>
      <c r="Q31" s="267" t="s">
        <v>471</v>
      </c>
      <c r="R31" s="204">
        <v>3</v>
      </c>
      <c r="S31" s="202"/>
      <c r="T31" s="202"/>
      <c r="U31" s="204">
        <v>3</v>
      </c>
      <c r="V31" s="202"/>
      <c r="W31" s="202"/>
      <c r="X31" s="237">
        <f t="shared" ref="X31" si="29">+SUM(L31,O31,R31,U31)</f>
        <v>10</v>
      </c>
      <c r="Y31" s="237">
        <f t="shared" ref="Y31" si="30">+SUM(M31,P31,S31,V31)</f>
        <v>4</v>
      </c>
      <c r="Z31" s="273">
        <f t="shared" ref="Z31" si="31">IFERROR(Y31/X31,"")</f>
        <v>0.4</v>
      </c>
      <c r="AA31" s="232" t="s">
        <v>418</v>
      </c>
    </row>
    <row r="32" spans="1:27" s="34" customFormat="1" ht="85.5" x14ac:dyDescent="0.25">
      <c r="A32" s="216" t="s">
        <v>289</v>
      </c>
      <c r="B32" s="216"/>
      <c r="C32" s="216"/>
      <c r="D32" s="269" t="s">
        <v>290</v>
      </c>
      <c r="E32" s="291">
        <v>0.05</v>
      </c>
      <c r="F32" s="278" t="s">
        <v>288</v>
      </c>
      <c r="G32" s="202" t="s">
        <v>38</v>
      </c>
      <c r="H32" s="202" t="s">
        <v>419</v>
      </c>
      <c r="I32" s="271" t="s">
        <v>330</v>
      </c>
      <c r="J32" s="203">
        <v>42795</v>
      </c>
      <c r="K32" s="203">
        <v>43099</v>
      </c>
      <c r="L32" s="204">
        <v>1</v>
      </c>
      <c r="M32" s="202">
        <v>1</v>
      </c>
      <c r="N32" s="267" t="s">
        <v>421</v>
      </c>
      <c r="O32" s="204">
        <v>3</v>
      </c>
      <c r="P32" s="202">
        <v>3</v>
      </c>
      <c r="Q32" s="267" t="s">
        <v>421</v>
      </c>
      <c r="R32" s="204">
        <v>3</v>
      </c>
      <c r="S32" s="202"/>
      <c r="T32" s="202"/>
      <c r="U32" s="204">
        <v>3</v>
      </c>
      <c r="V32" s="202"/>
      <c r="W32" s="202"/>
      <c r="X32" s="237">
        <f t="shared" ref="X32:X33" si="32">+SUM(L32,O32,R32,U32)</f>
        <v>10</v>
      </c>
      <c r="Y32" s="237">
        <f t="shared" ref="Y32:Y33" si="33">+SUM(M32,P32,S32,V32)</f>
        <v>4</v>
      </c>
      <c r="Z32" s="273">
        <f t="shared" ref="Z32:Z33" si="34">IFERROR(Y32/X32,"")</f>
        <v>0.4</v>
      </c>
      <c r="AA32" s="232" t="s">
        <v>420</v>
      </c>
    </row>
    <row r="33" spans="1:27" ht="85.5" x14ac:dyDescent="0.25">
      <c r="A33" s="216" t="s">
        <v>324</v>
      </c>
      <c r="B33" s="216"/>
      <c r="C33" s="216"/>
      <c r="D33" s="200" t="s">
        <v>325</v>
      </c>
      <c r="E33" s="231">
        <v>0.15</v>
      </c>
      <c r="F33" s="202" t="s">
        <v>323</v>
      </c>
      <c r="G33" s="202" t="s">
        <v>264</v>
      </c>
      <c r="H33" s="202" t="s">
        <v>297</v>
      </c>
      <c r="I33" s="202" t="s">
        <v>292</v>
      </c>
      <c r="J33" s="203">
        <v>42736</v>
      </c>
      <c r="K33" s="203">
        <v>43099</v>
      </c>
      <c r="L33" s="204">
        <v>3</v>
      </c>
      <c r="M33" s="202">
        <v>3</v>
      </c>
      <c r="N33" s="267" t="s">
        <v>423</v>
      </c>
      <c r="O33" s="204">
        <v>3</v>
      </c>
      <c r="P33" s="202">
        <v>3</v>
      </c>
      <c r="Q33" s="267" t="s">
        <v>472</v>
      </c>
      <c r="R33" s="204">
        <v>3</v>
      </c>
      <c r="S33" s="202"/>
      <c r="T33" s="202"/>
      <c r="U33" s="204">
        <v>3</v>
      </c>
      <c r="V33" s="202"/>
      <c r="W33" s="202"/>
      <c r="X33" s="237">
        <f t="shared" si="32"/>
        <v>12</v>
      </c>
      <c r="Y33" s="237">
        <f t="shared" si="33"/>
        <v>6</v>
      </c>
      <c r="Z33" s="273">
        <f t="shared" si="34"/>
        <v>0.5</v>
      </c>
      <c r="AA33" s="232" t="s">
        <v>422</v>
      </c>
    </row>
    <row r="34" spans="1:27" ht="99.75" x14ac:dyDescent="0.25">
      <c r="A34" s="216" t="s">
        <v>298</v>
      </c>
      <c r="B34" s="216"/>
      <c r="C34" s="216"/>
      <c r="D34" s="269" t="s">
        <v>299</v>
      </c>
      <c r="E34" s="291">
        <v>0.15</v>
      </c>
      <c r="F34" s="278" t="s">
        <v>296</v>
      </c>
      <c r="G34" s="202" t="s">
        <v>264</v>
      </c>
      <c r="H34" s="202" t="s">
        <v>297</v>
      </c>
      <c r="I34" s="202" t="s">
        <v>292</v>
      </c>
      <c r="J34" s="203">
        <v>42736</v>
      </c>
      <c r="K34" s="203">
        <v>43099</v>
      </c>
      <c r="L34" s="204">
        <v>2</v>
      </c>
      <c r="M34" s="202">
        <v>2</v>
      </c>
      <c r="N34" s="267" t="s">
        <v>425</v>
      </c>
      <c r="O34" s="204">
        <v>3</v>
      </c>
      <c r="P34" s="202">
        <v>3</v>
      </c>
      <c r="Q34" s="267" t="s">
        <v>425</v>
      </c>
      <c r="R34" s="204">
        <v>3</v>
      </c>
      <c r="S34" s="202"/>
      <c r="T34" s="202"/>
      <c r="U34" s="204">
        <v>3</v>
      </c>
      <c r="V34" s="202"/>
      <c r="W34" s="202"/>
      <c r="X34" s="237">
        <f t="shared" ref="X34" si="35">+SUM(L34,O34,R34,U34)</f>
        <v>11</v>
      </c>
      <c r="Y34" s="237">
        <f t="shared" ref="Y34" si="36">+SUM(M34,P34,S34,V34)</f>
        <v>5</v>
      </c>
      <c r="Z34" s="273">
        <f t="shared" ref="Z34" si="37">IFERROR(Y34/X34,"")</f>
        <v>0.45454545454545453</v>
      </c>
      <c r="AA34" s="232" t="s">
        <v>424</v>
      </c>
    </row>
    <row r="35" spans="1:27" ht="36.75" customHeight="1" x14ac:dyDescent="0.25">
      <c r="A35" s="216" t="s">
        <v>302</v>
      </c>
      <c r="B35" s="216"/>
      <c r="C35" s="216"/>
      <c r="D35" s="269" t="s">
        <v>300</v>
      </c>
      <c r="E35" s="291">
        <v>0.1</v>
      </c>
      <c r="F35" s="278" t="s">
        <v>301</v>
      </c>
      <c r="G35" s="202" t="s">
        <v>264</v>
      </c>
      <c r="H35" s="202" t="s">
        <v>297</v>
      </c>
      <c r="I35" s="202" t="s">
        <v>292</v>
      </c>
      <c r="J35" s="203">
        <v>42736</v>
      </c>
      <c r="K35" s="203">
        <v>43099</v>
      </c>
      <c r="L35" s="204">
        <v>0</v>
      </c>
      <c r="M35" s="202">
        <v>0</v>
      </c>
      <c r="N35" s="292"/>
      <c r="O35" s="204">
        <v>0</v>
      </c>
      <c r="P35" s="202">
        <v>0</v>
      </c>
      <c r="Q35" s="292"/>
      <c r="R35" s="204">
        <v>0</v>
      </c>
      <c r="S35" s="202"/>
      <c r="T35" s="202"/>
      <c r="U35" s="204">
        <v>1</v>
      </c>
      <c r="V35" s="202"/>
      <c r="W35" s="202"/>
      <c r="X35" s="237">
        <f t="shared" ref="X35" si="38">+SUM(L35,O35,R35,U35)</f>
        <v>1</v>
      </c>
      <c r="Y35" s="237">
        <f t="shared" ref="Y35" si="39">+SUM(M35,P35,S35,V35)</f>
        <v>0</v>
      </c>
      <c r="Z35" s="273">
        <f t="shared" ref="Z35" si="40">IFERROR(Y35/X35,"")</f>
        <v>0</v>
      </c>
      <c r="AA35" s="198"/>
    </row>
    <row r="36" spans="1:27" ht="36.75" customHeight="1" x14ac:dyDescent="0.25">
      <c r="A36" s="216" t="s">
        <v>355</v>
      </c>
      <c r="B36" s="216"/>
      <c r="C36" s="216"/>
      <c r="D36" s="269" t="s">
        <v>356</v>
      </c>
      <c r="E36" s="291">
        <v>0.1</v>
      </c>
      <c r="F36" s="278" t="s">
        <v>357</v>
      </c>
      <c r="G36" s="202" t="s">
        <v>264</v>
      </c>
      <c r="H36" s="202" t="s">
        <v>297</v>
      </c>
      <c r="I36" s="202" t="s">
        <v>292</v>
      </c>
      <c r="J36" s="203">
        <v>42840</v>
      </c>
      <c r="K36" s="203">
        <v>43099</v>
      </c>
      <c r="L36" s="245">
        <v>0</v>
      </c>
      <c r="M36" s="245">
        <v>0</v>
      </c>
      <c r="N36" s="293"/>
      <c r="O36" s="245">
        <v>0.5</v>
      </c>
      <c r="P36" s="294">
        <v>0.35</v>
      </c>
      <c r="Q36" s="267" t="s">
        <v>473</v>
      </c>
      <c r="R36" s="245">
        <v>0.25</v>
      </c>
      <c r="S36" s="246"/>
      <c r="T36" s="246"/>
      <c r="U36" s="245">
        <v>0.25</v>
      </c>
      <c r="V36" s="246"/>
      <c r="W36" s="246"/>
      <c r="X36" s="237">
        <f t="shared" ref="X36" si="41">+SUM(L36,O36,R36,U36)</f>
        <v>1</v>
      </c>
      <c r="Y36" s="237">
        <f t="shared" ref="Y36" si="42">+SUM(M36,P36,S36,V36)</f>
        <v>0.35</v>
      </c>
      <c r="Z36" s="273">
        <f t="shared" ref="Z36" si="43">IFERROR(Y36/X36,"")</f>
        <v>0.35</v>
      </c>
      <c r="AA36" s="295" t="s">
        <v>478</v>
      </c>
    </row>
    <row r="37" spans="1:27" ht="35.25" customHeight="1" x14ac:dyDescent="0.25">
      <c r="A37" s="216" t="s">
        <v>345</v>
      </c>
      <c r="B37" s="216"/>
      <c r="C37" s="216"/>
      <c r="D37" s="269" t="s">
        <v>304</v>
      </c>
      <c r="E37" s="291">
        <v>0.1</v>
      </c>
      <c r="F37" s="278" t="s">
        <v>307</v>
      </c>
      <c r="G37" s="202" t="s">
        <v>264</v>
      </c>
      <c r="H37" s="202" t="s">
        <v>297</v>
      </c>
      <c r="I37" s="202" t="s">
        <v>292</v>
      </c>
      <c r="J37" s="203">
        <v>42795</v>
      </c>
      <c r="K37" s="203">
        <v>43099</v>
      </c>
      <c r="L37" s="204">
        <v>0</v>
      </c>
      <c r="M37" s="202">
        <v>0</v>
      </c>
      <c r="N37" s="292"/>
      <c r="O37" s="204">
        <v>3</v>
      </c>
      <c r="P37" s="202">
        <v>3</v>
      </c>
      <c r="Q37" s="267" t="s">
        <v>474</v>
      </c>
      <c r="R37" s="204">
        <v>3</v>
      </c>
      <c r="S37" s="202"/>
      <c r="T37" s="202"/>
      <c r="U37" s="204">
        <v>3</v>
      </c>
      <c r="V37" s="202"/>
      <c r="W37" s="202"/>
      <c r="X37" s="237">
        <f t="shared" ref="X37" si="44">+SUM(L37,O37,R37,U37)</f>
        <v>9</v>
      </c>
      <c r="Y37" s="237">
        <f t="shared" ref="Y37" si="45">+SUM(M37,P37,S37,V37)</f>
        <v>3</v>
      </c>
      <c r="Z37" s="273">
        <f t="shared" ref="Z37" si="46">IFERROR(Y37/X37,"")</f>
        <v>0.33333333333333331</v>
      </c>
      <c r="AA37" s="295" t="s">
        <v>478</v>
      </c>
    </row>
    <row r="38" spans="1:27" ht="35.25" customHeight="1" x14ac:dyDescent="0.25">
      <c r="A38" s="216" t="s">
        <v>346</v>
      </c>
      <c r="B38" s="216"/>
      <c r="C38" s="216"/>
      <c r="D38" s="269" t="s">
        <v>308</v>
      </c>
      <c r="E38" s="291">
        <v>7.0000000000000007E-2</v>
      </c>
      <c r="F38" s="278" t="s">
        <v>309</v>
      </c>
      <c r="G38" s="202" t="s">
        <v>264</v>
      </c>
      <c r="H38" s="202" t="s">
        <v>305</v>
      </c>
      <c r="I38" s="202" t="s">
        <v>292</v>
      </c>
      <c r="J38" s="203">
        <v>42795</v>
      </c>
      <c r="K38" s="203">
        <v>43099</v>
      </c>
      <c r="L38" s="204">
        <v>0</v>
      </c>
      <c r="M38" s="202">
        <v>0</v>
      </c>
      <c r="N38" s="292"/>
      <c r="O38" s="204">
        <v>1</v>
      </c>
      <c r="P38" s="202">
        <v>1</v>
      </c>
      <c r="Q38" s="267" t="s">
        <v>473</v>
      </c>
      <c r="R38" s="204">
        <v>1</v>
      </c>
      <c r="S38" s="202"/>
      <c r="T38" s="202"/>
      <c r="U38" s="204">
        <v>1</v>
      </c>
      <c r="V38" s="202"/>
      <c r="W38" s="202"/>
      <c r="X38" s="237">
        <f t="shared" ref="X38" si="47">+SUM(L38,O38,R38,U38)</f>
        <v>3</v>
      </c>
      <c r="Y38" s="237">
        <f t="shared" ref="Y38" si="48">+SUM(M38,P38,S38,V38)</f>
        <v>1</v>
      </c>
      <c r="Z38" s="273">
        <f t="shared" ref="Z38" si="49">IFERROR(Y38/X38,"")</f>
        <v>0.33333333333333331</v>
      </c>
      <c r="AA38" s="295" t="s">
        <v>478</v>
      </c>
    </row>
    <row r="39" spans="1:27" ht="35.25" customHeight="1" x14ac:dyDescent="0.25">
      <c r="A39" s="216" t="s">
        <v>347</v>
      </c>
      <c r="B39" s="216"/>
      <c r="C39" s="216"/>
      <c r="D39" s="269" t="s">
        <v>306</v>
      </c>
      <c r="E39" s="291">
        <v>7.0000000000000007E-2</v>
      </c>
      <c r="F39" s="278" t="s">
        <v>307</v>
      </c>
      <c r="G39" s="202" t="s">
        <v>264</v>
      </c>
      <c r="H39" s="202" t="s">
        <v>305</v>
      </c>
      <c r="I39" s="202" t="s">
        <v>292</v>
      </c>
      <c r="J39" s="203">
        <v>42795</v>
      </c>
      <c r="K39" s="203">
        <v>43099</v>
      </c>
      <c r="L39" s="204">
        <v>0</v>
      </c>
      <c r="M39" s="202">
        <v>0</v>
      </c>
      <c r="N39" s="292"/>
      <c r="O39" s="204">
        <v>1</v>
      </c>
      <c r="P39" s="202">
        <v>1</v>
      </c>
      <c r="Q39" s="267" t="s">
        <v>475</v>
      </c>
      <c r="R39" s="204">
        <v>1</v>
      </c>
      <c r="S39" s="202"/>
      <c r="T39" s="202"/>
      <c r="U39" s="204">
        <v>1</v>
      </c>
      <c r="V39" s="202"/>
      <c r="W39" s="202"/>
      <c r="X39" s="237">
        <f t="shared" ref="X39" si="50">+SUM(L39,O39,R39,U39)</f>
        <v>3</v>
      </c>
      <c r="Y39" s="237">
        <f t="shared" ref="Y39" si="51">+SUM(M39,P39,S39,V39)</f>
        <v>1</v>
      </c>
      <c r="Z39" s="273">
        <f t="shared" ref="Z39" si="52">IFERROR(Y39/X39,"")</f>
        <v>0.33333333333333331</v>
      </c>
      <c r="AA39" s="295" t="s">
        <v>478</v>
      </c>
    </row>
    <row r="40" spans="1:27" s="34" customFormat="1" x14ac:dyDescent="0.25">
      <c r="A40" s="47"/>
      <c r="B40" s="47"/>
      <c r="C40" s="47"/>
      <c r="D40" s="47"/>
      <c r="E40" s="47"/>
      <c r="F40" s="47"/>
      <c r="G40" s="47"/>
      <c r="H40" s="47"/>
      <c r="I40" s="47"/>
      <c r="J40" s="47"/>
      <c r="K40" s="114"/>
      <c r="P40" s="253"/>
      <c r="Q40" s="253"/>
      <c r="R40" s="253"/>
      <c r="S40" s="253"/>
      <c r="T40" s="253"/>
      <c r="U40" s="253"/>
      <c r="V40" s="253"/>
      <c r="W40" s="253"/>
      <c r="X40" s="253"/>
      <c r="Y40" s="253"/>
      <c r="Z40" s="253"/>
      <c r="AA40" s="240">
        <f>+SUMPRODUCT(E28:E39,Z28:Z39)</f>
        <v>0.35984848484848481</v>
      </c>
    </row>
    <row r="41" spans="1:27" s="34" customFormat="1" x14ac:dyDescent="0.25">
      <c r="A41" s="296" t="s">
        <v>365</v>
      </c>
      <c r="B41" s="296"/>
      <c r="C41" s="121" t="s">
        <v>366</v>
      </c>
      <c r="D41" s="47"/>
      <c r="E41" s="47"/>
      <c r="F41" s="47"/>
      <c r="G41" s="47"/>
      <c r="H41" s="47"/>
      <c r="I41" s="47"/>
      <c r="J41" s="47"/>
      <c r="K41" s="114"/>
      <c r="P41" s="253"/>
      <c r="Q41" s="253"/>
      <c r="R41" s="253"/>
      <c r="S41" s="253"/>
      <c r="T41" s="253"/>
      <c r="U41" s="253"/>
      <c r="V41" s="253"/>
      <c r="W41" s="253"/>
      <c r="X41" s="253"/>
      <c r="Y41" s="253"/>
      <c r="Z41" s="253"/>
      <c r="AA41" s="253"/>
    </row>
    <row r="42" spans="1:27" s="34" customFormat="1" ht="45.75" customHeight="1" x14ac:dyDescent="0.25">
      <c r="A42" s="47"/>
      <c r="B42" s="47"/>
      <c r="C42" s="47"/>
      <c r="D42" s="47"/>
      <c r="K42" s="114"/>
      <c r="P42" s="253"/>
      <c r="Q42" s="253"/>
      <c r="R42" s="253"/>
      <c r="S42" s="253"/>
      <c r="T42" s="253"/>
      <c r="U42" s="253"/>
      <c r="V42" s="253"/>
      <c r="W42" s="253"/>
      <c r="X42" s="253"/>
      <c r="Y42" s="253"/>
      <c r="Z42" s="253"/>
      <c r="AA42" s="253"/>
    </row>
    <row r="43" spans="1:27" s="34" customFormat="1" ht="57.75" customHeight="1" x14ac:dyDescent="0.25">
      <c r="A43" s="47"/>
      <c r="B43" s="47"/>
      <c r="C43" s="47"/>
      <c r="E43" s="122" t="s">
        <v>434</v>
      </c>
      <c r="F43" s="122"/>
      <c r="G43" s="122"/>
      <c r="H43" s="122"/>
      <c r="I43" s="122"/>
      <c r="J43" s="122"/>
      <c r="K43" s="257"/>
      <c r="M43" s="258"/>
      <c r="N43" s="258"/>
      <c r="O43" s="259" t="s">
        <v>344</v>
      </c>
      <c r="P43" s="259"/>
      <c r="Q43" s="259"/>
      <c r="R43" s="259"/>
      <c r="S43" s="259"/>
      <c r="T43" s="259"/>
      <c r="U43" s="259"/>
      <c r="V43" s="259"/>
      <c r="W43" s="259"/>
      <c r="X43" s="253"/>
      <c r="Y43" s="253"/>
      <c r="Z43" s="253"/>
      <c r="AA43" s="253"/>
    </row>
    <row r="44" spans="1:27" s="34" customFormat="1" x14ac:dyDescent="0.25">
      <c r="A44" s="47"/>
      <c r="B44" s="47"/>
      <c r="C44" s="47"/>
      <c r="D44" s="47"/>
      <c r="E44" s="47"/>
      <c r="F44" s="47"/>
      <c r="G44" s="47"/>
      <c r="H44" s="47"/>
      <c r="I44" s="47"/>
      <c r="J44" s="47"/>
      <c r="K44" s="114"/>
      <c r="P44" s="253"/>
      <c r="Q44" s="253"/>
      <c r="R44" s="253"/>
      <c r="S44" s="253"/>
      <c r="T44" s="253"/>
      <c r="U44" s="253"/>
      <c r="V44" s="253"/>
      <c r="W44" s="253"/>
      <c r="X44" s="253"/>
      <c r="Y44" s="253"/>
      <c r="Z44" s="253"/>
      <c r="AA44" s="253"/>
    </row>
    <row r="45" spans="1:27" s="34" customFormat="1" x14ac:dyDescent="0.25">
      <c r="A45" s="47"/>
      <c r="B45" s="47"/>
      <c r="C45" s="47"/>
      <c r="D45" s="47"/>
      <c r="E45" s="47"/>
      <c r="F45" s="47"/>
      <c r="G45" s="47"/>
      <c r="H45" s="47"/>
      <c r="I45" s="47"/>
      <c r="J45" s="47"/>
      <c r="K45" s="114"/>
      <c r="P45" s="253"/>
      <c r="Q45" s="253"/>
      <c r="R45" s="253"/>
      <c r="S45" s="253"/>
      <c r="T45" s="253"/>
      <c r="U45" s="253"/>
      <c r="V45" s="253"/>
      <c r="W45" s="253"/>
      <c r="X45" s="253"/>
      <c r="Y45" s="253"/>
      <c r="Z45" s="253"/>
      <c r="AA45" s="253"/>
    </row>
    <row r="46" spans="1:27" s="34" customFormat="1" x14ac:dyDescent="0.25">
      <c r="A46" s="47"/>
      <c r="B46" s="47"/>
      <c r="C46" s="47"/>
      <c r="D46" s="47"/>
      <c r="E46" s="47"/>
      <c r="F46" s="47"/>
      <c r="G46" s="47"/>
      <c r="H46" s="47"/>
      <c r="I46" s="47"/>
      <c r="J46" s="47"/>
      <c r="K46" s="114"/>
      <c r="P46" s="253"/>
      <c r="Q46" s="253"/>
      <c r="R46" s="253"/>
      <c r="S46" s="253"/>
      <c r="T46" s="253"/>
      <c r="U46" s="253"/>
      <c r="V46" s="253"/>
      <c r="W46" s="253"/>
      <c r="X46" s="253"/>
      <c r="Y46" s="253"/>
      <c r="Z46" s="253"/>
      <c r="AA46" s="253"/>
    </row>
    <row r="47" spans="1:27" s="34" customFormat="1" x14ac:dyDescent="0.25">
      <c r="A47" s="47"/>
      <c r="B47" s="47"/>
      <c r="C47" s="47"/>
      <c r="D47" s="47"/>
      <c r="E47" s="47"/>
      <c r="F47" s="47"/>
      <c r="G47" s="47"/>
      <c r="H47" s="47"/>
      <c r="I47" s="47"/>
      <c r="J47" s="47"/>
      <c r="K47" s="114"/>
      <c r="P47" s="253"/>
      <c r="Q47" s="253"/>
      <c r="R47" s="253"/>
      <c r="S47" s="253"/>
      <c r="T47" s="253"/>
      <c r="U47" s="253"/>
      <c r="V47" s="253"/>
      <c r="W47" s="253"/>
      <c r="X47" s="253"/>
      <c r="Y47" s="253"/>
      <c r="Z47" s="253"/>
      <c r="AA47" s="253"/>
    </row>
    <row r="48" spans="1:27" s="34" customFormat="1" x14ac:dyDescent="0.25">
      <c r="A48" s="47"/>
      <c r="B48" s="47"/>
      <c r="C48" s="47"/>
      <c r="D48" s="47"/>
      <c r="E48" s="47"/>
      <c r="F48" s="47"/>
      <c r="G48" s="47"/>
      <c r="H48" s="47"/>
      <c r="I48" s="47"/>
      <c r="J48" s="47"/>
      <c r="K48" s="114"/>
      <c r="P48" s="253"/>
      <c r="Q48" s="253"/>
      <c r="R48" s="253"/>
      <c r="S48" s="253"/>
      <c r="T48" s="253"/>
      <c r="U48" s="253"/>
      <c r="V48" s="253"/>
      <c r="W48" s="253"/>
      <c r="X48" s="253"/>
      <c r="Y48" s="253"/>
      <c r="Z48" s="253"/>
      <c r="AA48" s="253"/>
    </row>
    <row r="49" spans="1:27" s="34" customFormat="1" x14ac:dyDescent="0.25">
      <c r="A49" s="47"/>
      <c r="B49" s="47"/>
      <c r="C49" s="47"/>
      <c r="D49" s="47"/>
      <c r="E49" s="47"/>
      <c r="F49" s="47"/>
      <c r="G49" s="47"/>
      <c r="H49" s="47"/>
      <c r="I49" s="47"/>
      <c r="J49" s="47"/>
      <c r="K49" s="114"/>
      <c r="P49" s="253"/>
      <c r="Q49" s="253"/>
      <c r="R49" s="253"/>
      <c r="S49" s="253"/>
      <c r="T49" s="253"/>
      <c r="U49" s="253"/>
      <c r="V49" s="253"/>
      <c r="W49" s="253"/>
      <c r="X49" s="253"/>
      <c r="Y49" s="253"/>
      <c r="Z49" s="253"/>
      <c r="AA49" s="253"/>
    </row>
    <row r="50" spans="1:27" s="34" customFormat="1" x14ac:dyDescent="0.25">
      <c r="A50" s="47"/>
      <c r="B50" s="47"/>
      <c r="C50" s="47"/>
      <c r="D50" s="47"/>
      <c r="E50" s="47"/>
      <c r="F50" s="47"/>
      <c r="G50" s="47"/>
      <c r="H50" s="47"/>
      <c r="I50" s="47"/>
      <c r="J50" s="47"/>
      <c r="K50" s="114"/>
      <c r="P50" s="253"/>
      <c r="Q50" s="253"/>
      <c r="R50" s="253"/>
      <c r="S50" s="253"/>
      <c r="T50" s="253"/>
      <c r="U50" s="253"/>
      <c r="V50" s="253"/>
      <c r="W50" s="253"/>
      <c r="X50" s="253"/>
      <c r="Y50" s="253"/>
      <c r="Z50" s="253"/>
      <c r="AA50" s="253"/>
    </row>
    <row r="51" spans="1:27" s="34" customFormat="1" x14ac:dyDescent="0.25">
      <c r="A51" s="47"/>
      <c r="B51" s="47"/>
      <c r="C51" s="47"/>
      <c r="D51" s="47"/>
      <c r="E51" s="47"/>
      <c r="F51" s="47"/>
      <c r="G51" s="47"/>
      <c r="H51" s="47"/>
      <c r="I51" s="47"/>
      <c r="J51" s="47"/>
      <c r="K51" s="114"/>
      <c r="P51" s="253"/>
      <c r="Q51" s="253"/>
      <c r="R51" s="253"/>
      <c r="S51" s="253"/>
      <c r="T51" s="253"/>
      <c r="U51" s="253"/>
      <c r="V51" s="253"/>
      <c r="W51" s="253"/>
      <c r="X51" s="253"/>
      <c r="Y51" s="253"/>
      <c r="Z51" s="253"/>
      <c r="AA51" s="253"/>
    </row>
    <row r="52" spans="1:27" s="34" customFormat="1" x14ac:dyDescent="0.25">
      <c r="A52" s="47"/>
      <c r="B52" s="47"/>
      <c r="C52" s="47"/>
      <c r="D52" s="47"/>
      <c r="E52" s="47"/>
      <c r="F52" s="47"/>
      <c r="G52" s="47"/>
      <c r="H52" s="47"/>
      <c r="I52" s="47"/>
      <c r="J52" s="47"/>
      <c r="K52" s="114"/>
      <c r="P52" s="253"/>
      <c r="Q52" s="253"/>
      <c r="R52" s="253"/>
      <c r="S52" s="253"/>
      <c r="T52" s="253"/>
      <c r="U52" s="253"/>
      <c r="V52" s="253"/>
      <c r="W52" s="253"/>
      <c r="X52" s="253"/>
      <c r="Y52" s="253"/>
      <c r="Z52" s="253"/>
      <c r="AA52" s="253"/>
    </row>
    <row r="53" spans="1:27" s="34" customFormat="1" x14ac:dyDescent="0.25">
      <c r="A53" s="47"/>
      <c r="B53" s="47"/>
      <c r="C53" s="47"/>
      <c r="D53" s="47"/>
      <c r="E53" s="47"/>
      <c r="F53" s="47"/>
      <c r="G53" s="47"/>
      <c r="H53" s="47"/>
      <c r="I53" s="47"/>
      <c r="J53" s="47"/>
      <c r="K53" s="114"/>
      <c r="P53" s="253"/>
      <c r="Q53" s="253"/>
      <c r="R53" s="253"/>
      <c r="S53" s="253"/>
      <c r="T53" s="253"/>
      <c r="U53" s="253"/>
      <c r="V53" s="253"/>
      <c r="W53" s="253"/>
      <c r="X53" s="253"/>
      <c r="Y53" s="253"/>
      <c r="Z53" s="253"/>
      <c r="AA53" s="253"/>
    </row>
  </sheetData>
  <sheetProtection password="F537" sheet="1" objects="1" scenarios="1" formatCells="0" formatColumns="0" formatRows="0" insertColumns="0" insertRows="0" insertHyperlinks="0" deleteColumns="0" deleteRows="0" sort="0" autoFilter="0" pivotTables="0"/>
  <mergeCells count="84">
    <mergeCell ref="E43:J43"/>
    <mergeCell ref="O43:W43"/>
    <mergeCell ref="A16:C16"/>
    <mergeCell ref="A17:C17"/>
    <mergeCell ref="A20:C20"/>
    <mergeCell ref="A21:C21"/>
    <mergeCell ref="A22:C22"/>
    <mergeCell ref="A36:C36"/>
    <mergeCell ref="I25:I27"/>
    <mergeCell ref="J25:K25"/>
    <mergeCell ref="K26:K27"/>
    <mergeCell ref="L25:W25"/>
    <mergeCell ref="G25:G27"/>
    <mergeCell ref="O26:Q26"/>
    <mergeCell ref="R26:T26"/>
    <mergeCell ref="U26:W26"/>
    <mergeCell ref="A41:B41"/>
    <mergeCell ref="AA25:AA26"/>
    <mergeCell ref="D25:D27"/>
    <mergeCell ref="H25:H27"/>
    <mergeCell ref="X25:Z26"/>
    <mergeCell ref="E25:E27"/>
    <mergeCell ref="F25:F27"/>
    <mergeCell ref="A33:C33"/>
    <mergeCell ref="A28:C28"/>
    <mergeCell ref="J26:J27"/>
    <mergeCell ref="L26:N26"/>
    <mergeCell ref="A39:C39"/>
    <mergeCell ref="A34:C34"/>
    <mergeCell ref="A29:C29"/>
    <mergeCell ref="A30:C30"/>
    <mergeCell ref="A31:C31"/>
    <mergeCell ref="C7:AA7"/>
    <mergeCell ref="Z4:Z5"/>
    <mergeCell ref="A8:C10"/>
    <mergeCell ref="W2:Y2"/>
    <mergeCell ref="T4:Y4"/>
    <mergeCell ref="T5:Y5"/>
    <mergeCell ref="A4:B5"/>
    <mergeCell ref="D8:D10"/>
    <mergeCell ref="A7:B7"/>
    <mergeCell ref="C2:T2"/>
    <mergeCell ref="O9:Q9"/>
    <mergeCell ref="H8:H10"/>
    <mergeCell ref="I8:I10"/>
    <mergeCell ref="E8:E10"/>
    <mergeCell ref="K9:K10"/>
    <mergeCell ref="U9:W9"/>
    <mergeCell ref="Z1:Z2"/>
    <mergeCell ref="A1:B2"/>
    <mergeCell ref="AA1:AA2"/>
    <mergeCell ref="C4:K5"/>
    <mergeCell ref="L4:M5"/>
    <mergeCell ref="N5:Q5"/>
    <mergeCell ref="R4:S5"/>
    <mergeCell ref="AA4:AA5"/>
    <mergeCell ref="W1:Y1"/>
    <mergeCell ref="U1:V1"/>
    <mergeCell ref="U2:V2"/>
    <mergeCell ref="C1:T1"/>
    <mergeCell ref="N4:Q4"/>
    <mergeCell ref="AA8:AA9"/>
    <mergeCell ref="L9:N9"/>
    <mergeCell ref="F8:F10"/>
    <mergeCell ref="R9:T9"/>
    <mergeCell ref="J8:K8"/>
    <mergeCell ref="J9:J10"/>
    <mergeCell ref="L8:W8"/>
    <mergeCell ref="G8:G10"/>
    <mergeCell ref="A14:C14"/>
    <mergeCell ref="A15:C15"/>
    <mergeCell ref="A18:C18"/>
    <mergeCell ref="X8:Z9"/>
    <mergeCell ref="A11:C11"/>
    <mergeCell ref="A13:C13"/>
    <mergeCell ref="A12:C12"/>
    <mergeCell ref="A32:C32"/>
    <mergeCell ref="A37:C37"/>
    <mergeCell ref="A38:C38"/>
    <mergeCell ref="A19:C19"/>
    <mergeCell ref="A35:C35"/>
    <mergeCell ref="A24:B24"/>
    <mergeCell ref="C24:AA24"/>
    <mergeCell ref="A25:C27"/>
  </mergeCells>
  <conditionalFormatting sqref="Z28">
    <cfRule type="iconSet" priority="133">
      <iconSet iconSet="3TrafficLights2">
        <cfvo type="percent" val="0"/>
        <cfvo type="num" val="0.7"/>
        <cfvo type="num" val="0.9"/>
      </iconSet>
    </cfRule>
    <cfRule type="cellIs" dxfId="110" priority="134" stopIfTrue="1" operator="greaterThan">
      <formula>0.9</formula>
    </cfRule>
    <cfRule type="cellIs" dxfId="109" priority="135" stopIfTrue="1" operator="between">
      <formula>0.7</formula>
      <formula>0.89</formula>
    </cfRule>
    <cfRule type="cellIs" dxfId="108" priority="136" stopIfTrue="1" operator="between">
      <formula>0</formula>
      <formula>0.69</formula>
    </cfRule>
  </conditionalFormatting>
  <conditionalFormatting sqref="Z11">
    <cfRule type="iconSet" priority="97">
      <iconSet iconSet="3TrafficLights2">
        <cfvo type="percent" val="0"/>
        <cfvo type="num" val="0.7"/>
        <cfvo type="num" val="0.9"/>
      </iconSet>
    </cfRule>
    <cfRule type="cellIs" dxfId="107" priority="98" stopIfTrue="1" operator="greaterThan">
      <formula>0.9</formula>
    </cfRule>
    <cfRule type="cellIs" dxfId="106" priority="99" stopIfTrue="1" operator="between">
      <formula>0.7</formula>
      <formula>0.89</formula>
    </cfRule>
    <cfRule type="cellIs" dxfId="105" priority="100" stopIfTrue="1" operator="between">
      <formula>0</formula>
      <formula>0.69</formula>
    </cfRule>
  </conditionalFormatting>
  <conditionalFormatting sqref="Z12">
    <cfRule type="iconSet" priority="93">
      <iconSet iconSet="3TrafficLights2">
        <cfvo type="percent" val="0"/>
        <cfvo type="num" val="0.7"/>
        <cfvo type="num" val="0.9"/>
      </iconSet>
    </cfRule>
    <cfRule type="cellIs" dxfId="104" priority="94" stopIfTrue="1" operator="greaterThan">
      <formula>0.9</formula>
    </cfRule>
    <cfRule type="cellIs" dxfId="103" priority="95" stopIfTrue="1" operator="between">
      <formula>0.7</formula>
      <formula>0.89</formula>
    </cfRule>
    <cfRule type="cellIs" dxfId="102" priority="96" stopIfTrue="1" operator="between">
      <formula>0</formula>
      <formula>0.69</formula>
    </cfRule>
  </conditionalFormatting>
  <conditionalFormatting sqref="Z13">
    <cfRule type="iconSet" priority="81">
      <iconSet iconSet="3TrafficLights2">
        <cfvo type="percent" val="0"/>
        <cfvo type="num" val="0.7"/>
        <cfvo type="num" val="0.9"/>
      </iconSet>
    </cfRule>
    <cfRule type="cellIs" dxfId="101" priority="82" stopIfTrue="1" operator="greaterThan">
      <formula>0.9</formula>
    </cfRule>
    <cfRule type="cellIs" dxfId="100" priority="83" stopIfTrue="1" operator="between">
      <formula>0.7</formula>
      <formula>0.89</formula>
    </cfRule>
    <cfRule type="cellIs" dxfId="99" priority="84" stopIfTrue="1" operator="between">
      <formula>0</formula>
      <formula>0.69</formula>
    </cfRule>
  </conditionalFormatting>
  <conditionalFormatting sqref="Z31">
    <cfRule type="iconSet" priority="73">
      <iconSet iconSet="3TrafficLights2">
        <cfvo type="percent" val="0"/>
        <cfvo type="num" val="0.7"/>
        <cfvo type="num" val="0.9"/>
      </iconSet>
    </cfRule>
    <cfRule type="cellIs" dxfId="98" priority="74" stopIfTrue="1" operator="greaterThan">
      <formula>0.9</formula>
    </cfRule>
    <cfRule type="cellIs" dxfId="97" priority="75" stopIfTrue="1" operator="between">
      <formula>0.7</formula>
      <formula>0.89</formula>
    </cfRule>
    <cfRule type="cellIs" dxfId="96" priority="76" stopIfTrue="1" operator="between">
      <formula>0</formula>
      <formula>0.69</formula>
    </cfRule>
  </conditionalFormatting>
  <conditionalFormatting sqref="Z32">
    <cfRule type="iconSet" priority="69">
      <iconSet iconSet="3TrafficLights2">
        <cfvo type="percent" val="0"/>
        <cfvo type="num" val="0.7"/>
        <cfvo type="num" val="0.9"/>
      </iconSet>
    </cfRule>
    <cfRule type="cellIs" dxfId="95" priority="70" stopIfTrue="1" operator="greaterThan">
      <formula>0.9</formula>
    </cfRule>
    <cfRule type="cellIs" dxfId="94" priority="71" stopIfTrue="1" operator="between">
      <formula>0.7</formula>
      <formula>0.89</formula>
    </cfRule>
    <cfRule type="cellIs" dxfId="93" priority="72" stopIfTrue="1" operator="between">
      <formula>0</formula>
      <formula>0.69</formula>
    </cfRule>
  </conditionalFormatting>
  <conditionalFormatting sqref="Z16">
    <cfRule type="iconSet" priority="65">
      <iconSet iconSet="3TrafficLights2">
        <cfvo type="percent" val="0"/>
        <cfvo type="num" val="0.7"/>
        <cfvo type="num" val="0.9"/>
      </iconSet>
    </cfRule>
    <cfRule type="cellIs" dxfId="92" priority="66" stopIfTrue="1" operator="greaterThan">
      <formula>0.9</formula>
    </cfRule>
    <cfRule type="cellIs" dxfId="91" priority="67" stopIfTrue="1" operator="between">
      <formula>0.7</formula>
      <formula>0.89</formula>
    </cfRule>
    <cfRule type="cellIs" dxfId="90" priority="68" stopIfTrue="1" operator="between">
      <formula>0</formula>
      <formula>0.69</formula>
    </cfRule>
  </conditionalFormatting>
  <conditionalFormatting sqref="Z19">
    <cfRule type="iconSet" priority="57">
      <iconSet iconSet="3TrafficLights2">
        <cfvo type="percent" val="0"/>
        <cfvo type="num" val="0.7"/>
        <cfvo type="num" val="0.9"/>
      </iconSet>
    </cfRule>
    <cfRule type="cellIs" dxfId="89" priority="58" stopIfTrue="1" operator="greaterThan">
      <formula>0.9</formula>
    </cfRule>
    <cfRule type="cellIs" dxfId="88" priority="59" stopIfTrue="1" operator="between">
      <formula>0.7</formula>
      <formula>0.89</formula>
    </cfRule>
    <cfRule type="cellIs" dxfId="87" priority="60" stopIfTrue="1" operator="between">
      <formula>0</formula>
      <formula>0.69</formula>
    </cfRule>
  </conditionalFormatting>
  <conditionalFormatting sqref="Z34">
    <cfRule type="iconSet" priority="49">
      <iconSet iconSet="3TrafficLights2">
        <cfvo type="percent" val="0"/>
        <cfvo type="num" val="0.7"/>
        <cfvo type="num" val="0.9"/>
      </iconSet>
    </cfRule>
    <cfRule type="cellIs" dxfId="86" priority="50" stopIfTrue="1" operator="greaterThan">
      <formula>0.9</formula>
    </cfRule>
    <cfRule type="cellIs" dxfId="85" priority="51" stopIfTrue="1" operator="between">
      <formula>0.7</formula>
      <formula>0.89</formula>
    </cfRule>
    <cfRule type="cellIs" dxfId="84" priority="52" stopIfTrue="1" operator="between">
      <formula>0</formula>
      <formula>0.69</formula>
    </cfRule>
  </conditionalFormatting>
  <conditionalFormatting sqref="Z35">
    <cfRule type="iconSet" priority="45">
      <iconSet iconSet="3TrafficLights2">
        <cfvo type="percent" val="0"/>
        <cfvo type="num" val="0.7"/>
        <cfvo type="num" val="0.9"/>
      </iconSet>
    </cfRule>
    <cfRule type="cellIs" dxfId="83" priority="46" stopIfTrue="1" operator="greaterThan">
      <formula>0.9</formula>
    </cfRule>
    <cfRule type="cellIs" dxfId="82" priority="47" stopIfTrue="1" operator="between">
      <formula>0.7</formula>
      <formula>0.89</formula>
    </cfRule>
    <cfRule type="cellIs" dxfId="81" priority="48" stopIfTrue="1" operator="between">
      <formula>0</formula>
      <formula>0.69</formula>
    </cfRule>
  </conditionalFormatting>
  <conditionalFormatting sqref="Z36">
    <cfRule type="iconSet" priority="41">
      <iconSet iconSet="3TrafficLights2">
        <cfvo type="percent" val="0"/>
        <cfvo type="num" val="0.7"/>
        <cfvo type="num" val="0.9"/>
      </iconSet>
    </cfRule>
    <cfRule type="cellIs" dxfId="80" priority="42" stopIfTrue="1" operator="greaterThan">
      <formula>0.9</formula>
    </cfRule>
    <cfRule type="cellIs" dxfId="79" priority="43" stopIfTrue="1" operator="between">
      <formula>0.7</formula>
      <formula>0.89</formula>
    </cfRule>
    <cfRule type="cellIs" dxfId="78" priority="44" stopIfTrue="1" operator="between">
      <formula>0</formula>
      <formula>0.69</formula>
    </cfRule>
  </conditionalFormatting>
  <conditionalFormatting sqref="Z37">
    <cfRule type="iconSet" priority="37">
      <iconSet iconSet="3TrafficLights2">
        <cfvo type="percent" val="0"/>
        <cfvo type="num" val="0.7"/>
        <cfvo type="num" val="0.9"/>
      </iconSet>
    </cfRule>
    <cfRule type="cellIs" dxfId="77" priority="38" stopIfTrue="1" operator="greaterThan">
      <formula>0.9</formula>
    </cfRule>
    <cfRule type="cellIs" dxfId="76" priority="39" stopIfTrue="1" operator="between">
      <formula>0.7</formula>
      <formula>0.89</formula>
    </cfRule>
    <cfRule type="cellIs" dxfId="75" priority="40" stopIfTrue="1" operator="between">
      <formula>0</formula>
      <formula>0.69</formula>
    </cfRule>
  </conditionalFormatting>
  <conditionalFormatting sqref="Z38">
    <cfRule type="iconSet" priority="33">
      <iconSet iconSet="3TrafficLights2">
        <cfvo type="percent" val="0"/>
        <cfvo type="num" val="0.7"/>
        <cfvo type="num" val="0.9"/>
      </iconSet>
    </cfRule>
    <cfRule type="cellIs" dxfId="74" priority="34" stopIfTrue="1" operator="greaterThan">
      <formula>0.9</formula>
    </cfRule>
    <cfRule type="cellIs" dxfId="73" priority="35" stopIfTrue="1" operator="between">
      <formula>0.7</formula>
      <formula>0.89</formula>
    </cfRule>
    <cfRule type="cellIs" dxfId="72" priority="36" stopIfTrue="1" operator="between">
      <formula>0</formula>
      <formula>0.69</formula>
    </cfRule>
  </conditionalFormatting>
  <conditionalFormatting sqref="Z39">
    <cfRule type="iconSet" priority="29">
      <iconSet iconSet="3TrafficLights2">
        <cfvo type="percent" val="0"/>
        <cfvo type="num" val="0.7"/>
        <cfvo type="num" val="0.9"/>
      </iconSet>
    </cfRule>
    <cfRule type="cellIs" dxfId="71" priority="30" stopIfTrue="1" operator="greaterThan">
      <formula>0.9</formula>
    </cfRule>
    <cfRule type="cellIs" dxfId="70" priority="31" stopIfTrue="1" operator="between">
      <formula>0.7</formula>
      <formula>0.89</formula>
    </cfRule>
    <cfRule type="cellIs" dxfId="69" priority="32" stopIfTrue="1" operator="between">
      <formula>0</formula>
      <formula>0.69</formula>
    </cfRule>
  </conditionalFormatting>
  <conditionalFormatting sqref="Z29:Z30">
    <cfRule type="iconSet" priority="153">
      <iconSet iconSet="3TrafficLights2">
        <cfvo type="percent" val="0"/>
        <cfvo type="num" val="0.7"/>
        <cfvo type="num" val="0.9"/>
      </iconSet>
    </cfRule>
    <cfRule type="cellIs" dxfId="68" priority="154" stopIfTrue="1" operator="greaterThan">
      <formula>0.9</formula>
    </cfRule>
    <cfRule type="cellIs" dxfId="67" priority="155" stopIfTrue="1" operator="between">
      <formula>0.7</formula>
      <formula>0.89</formula>
    </cfRule>
    <cfRule type="cellIs" dxfId="66" priority="156" stopIfTrue="1" operator="between">
      <formula>0</formula>
      <formula>0.69</formula>
    </cfRule>
  </conditionalFormatting>
  <conditionalFormatting sqref="Z14">
    <cfRule type="iconSet" priority="25">
      <iconSet iconSet="3TrafficLights2">
        <cfvo type="percent" val="0"/>
        <cfvo type="num" val="0.7"/>
        <cfvo type="num" val="0.9"/>
      </iconSet>
    </cfRule>
    <cfRule type="cellIs" dxfId="65" priority="26" stopIfTrue="1" operator="greaterThan">
      <formula>0.9</formula>
    </cfRule>
    <cfRule type="cellIs" dxfId="64" priority="27" stopIfTrue="1" operator="between">
      <formula>0.7</formula>
      <formula>0.89</formula>
    </cfRule>
    <cfRule type="cellIs" dxfId="63" priority="28" stopIfTrue="1" operator="between">
      <formula>0</formula>
      <formula>0.69</formula>
    </cfRule>
  </conditionalFormatting>
  <conditionalFormatting sqref="Z15">
    <cfRule type="iconSet" priority="21">
      <iconSet iconSet="3TrafficLights2">
        <cfvo type="percent" val="0"/>
        <cfvo type="num" val="0.7"/>
        <cfvo type="num" val="0.9"/>
      </iconSet>
    </cfRule>
    <cfRule type="cellIs" dxfId="62" priority="22" stopIfTrue="1" operator="greaterThan">
      <formula>0.9</formula>
    </cfRule>
    <cfRule type="cellIs" dxfId="61" priority="23" stopIfTrue="1" operator="between">
      <formula>0.7</formula>
      <formula>0.89</formula>
    </cfRule>
    <cfRule type="cellIs" dxfId="60" priority="24" stopIfTrue="1" operator="between">
      <formula>0</formula>
      <formula>0.69</formula>
    </cfRule>
  </conditionalFormatting>
  <conditionalFormatting sqref="Z17">
    <cfRule type="iconSet" priority="17">
      <iconSet iconSet="3TrafficLights2">
        <cfvo type="percent" val="0"/>
        <cfvo type="num" val="0.7"/>
        <cfvo type="num" val="0.9"/>
      </iconSet>
    </cfRule>
    <cfRule type="cellIs" dxfId="59" priority="18" stopIfTrue="1" operator="greaterThan">
      <formula>0.9</formula>
    </cfRule>
    <cfRule type="cellIs" dxfId="58" priority="19" stopIfTrue="1" operator="between">
      <formula>0.7</formula>
      <formula>0.89</formula>
    </cfRule>
    <cfRule type="cellIs" dxfId="57" priority="20" stopIfTrue="1" operator="between">
      <formula>0</formula>
      <formula>0.69</formula>
    </cfRule>
  </conditionalFormatting>
  <conditionalFormatting sqref="Z18">
    <cfRule type="iconSet" priority="13">
      <iconSet iconSet="3TrafficLights2">
        <cfvo type="percent" val="0"/>
        <cfvo type="num" val="0.7"/>
        <cfvo type="num" val="0.9"/>
      </iconSet>
    </cfRule>
    <cfRule type="cellIs" dxfId="56" priority="14" stopIfTrue="1" operator="greaterThan">
      <formula>0.9</formula>
    </cfRule>
    <cfRule type="cellIs" dxfId="55" priority="15" stopIfTrue="1" operator="between">
      <formula>0.7</formula>
      <formula>0.89</formula>
    </cfRule>
    <cfRule type="cellIs" dxfId="54" priority="16" stopIfTrue="1" operator="between">
      <formula>0</formula>
      <formula>0.69</formula>
    </cfRule>
  </conditionalFormatting>
  <conditionalFormatting sqref="Z33">
    <cfRule type="iconSet" priority="9">
      <iconSet iconSet="3TrafficLights2">
        <cfvo type="percent" val="0"/>
        <cfvo type="num" val="0.7"/>
        <cfvo type="num" val="0.9"/>
      </iconSet>
    </cfRule>
    <cfRule type="cellIs" dxfId="53" priority="10" stopIfTrue="1" operator="greaterThan">
      <formula>0.9</formula>
    </cfRule>
    <cfRule type="cellIs" dxfId="52" priority="11" stopIfTrue="1" operator="between">
      <formula>0.7</formula>
      <formula>0.89</formula>
    </cfRule>
    <cfRule type="cellIs" dxfId="51" priority="12" stopIfTrue="1" operator="between">
      <formula>0</formula>
      <formula>0.69</formula>
    </cfRule>
  </conditionalFormatting>
  <conditionalFormatting sqref="Z20:Z22">
    <cfRule type="iconSet" priority="5">
      <iconSet iconSet="3TrafficLights2">
        <cfvo type="percent" val="0"/>
        <cfvo type="num" val="0.7"/>
        <cfvo type="num" val="0.9"/>
      </iconSet>
    </cfRule>
    <cfRule type="cellIs" dxfId="50" priority="6" stopIfTrue="1" operator="greaterThan">
      <formula>0.9</formula>
    </cfRule>
    <cfRule type="cellIs" dxfId="49" priority="7" stopIfTrue="1" operator="between">
      <formula>0.7</formula>
      <formula>0.89</formula>
    </cfRule>
    <cfRule type="cellIs" dxfId="48" priority="8" stopIfTrue="1" operator="between">
      <formula>0</formula>
      <formula>0.69</formula>
    </cfRule>
  </conditionalFormatting>
  <dataValidations count="1">
    <dataValidation type="list" allowBlank="1" showInputMessage="1" showErrorMessage="1" sqref="C41">
      <formula1>version_poa</formula1>
    </dataValidation>
  </dataValidations>
  <pageMargins left="0.39370078740157483" right="0.39370078740157483" top="0.39370078740157483" bottom="0.39370078740157483" header="0.31496062992125984" footer="0.19685039370078741"/>
  <pageSetup scale="40" orientation="landscape" r:id="rId1"/>
  <headerFooter>
    <oddFooter>&amp;L&amp;D&amp;C&amp;F&amp;R&amp;N</oddFooter>
  </headerFooter>
  <colBreaks count="1" manualBreakCount="1">
    <brk id="11" max="42"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election activeCell="B14" sqref="B14"/>
    </sheetView>
  </sheetViews>
  <sheetFormatPr baseColWidth="10" defaultRowHeight="15" x14ac:dyDescent="0.25"/>
  <cols>
    <col min="2" max="2" width="41.7109375" customWidth="1"/>
    <col min="4" max="4" width="40.7109375" customWidth="1"/>
    <col min="5" max="5" width="7.140625" customWidth="1"/>
    <col min="6" max="6" width="42.42578125" customWidth="1"/>
  </cols>
  <sheetData>
    <row r="3" spans="2:6" x14ac:dyDescent="0.25">
      <c r="B3" s="8" t="s">
        <v>128</v>
      </c>
      <c r="D3" s="8" t="s">
        <v>129</v>
      </c>
      <c r="F3" s="8" t="s">
        <v>182</v>
      </c>
    </row>
    <row r="4" spans="2:6" x14ac:dyDescent="0.25">
      <c r="B4" t="s">
        <v>130</v>
      </c>
      <c r="D4" t="s">
        <v>132</v>
      </c>
      <c r="F4" t="s">
        <v>137</v>
      </c>
    </row>
    <row r="5" spans="2:6" x14ac:dyDescent="0.25">
      <c r="B5" t="s">
        <v>131</v>
      </c>
      <c r="D5" t="s">
        <v>133</v>
      </c>
      <c r="F5" t="s">
        <v>138</v>
      </c>
    </row>
    <row r="6" spans="2:6" x14ac:dyDescent="0.25">
      <c r="B6" t="s">
        <v>141</v>
      </c>
      <c r="D6" t="s">
        <v>134</v>
      </c>
      <c r="F6" t="s">
        <v>140</v>
      </c>
    </row>
    <row r="7" spans="2:6" x14ac:dyDescent="0.25">
      <c r="B7" t="s">
        <v>135</v>
      </c>
      <c r="D7" t="s">
        <v>143</v>
      </c>
      <c r="F7" t="s">
        <v>139</v>
      </c>
    </row>
    <row r="8" spans="2:6" x14ac:dyDescent="0.25">
      <c r="B8" t="s">
        <v>136</v>
      </c>
      <c r="D8" t="s">
        <v>144</v>
      </c>
    </row>
    <row r="9" spans="2:6" x14ac:dyDescent="0.25">
      <c r="B9" t="s">
        <v>142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Validac Área Obj. Estr. Proy.</vt:lpstr>
      <vt:lpstr>Marco General</vt:lpstr>
      <vt:lpstr>Act. Estrategias</vt:lpstr>
      <vt:lpstr>Act. Gestión y Seguimiento </vt:lpstr>
      <vt:lpstr>Ejemplo Actividades - Component</vt:lpstr>
      <vt:lpstr>'Act. Gestión y Seguimiento '!Área_de_impresión</vt:lpstr>
      <vt:lpstr>'Marco General'!Área_de_impresión</vt:lpstr>
      <vt:lpstr>'Act. Gestión y Seguimiento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JCTR</cp:lastModifiedBy>
  <cp:lastPrinted>2017-04-11T20:20:08Z</cp:lastPrinted>
  <dcterms:created xsi:type="dcterms:W3CDTF">2013-01-04T03:04:50Z</dcterms:created>
  <dcterms:modified xsi:type="dcterms:W3CDTF">2017-08-09T20:50:45Z</dcterms:modified>
</cp:coreProperties>
</file>